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sluzern.sharepoint.com/sites/HotelalsHUB-TM/Freigegebene Dokumente/General/Hotel als HUB/03_Empirie/04_Toolbox/Vorlagen/"/>
    </mc:Choice>
  </mc:AlternateContent>
  <xr:revisionPtr revIDLastSave="60" documentId="8_{3AA0DDF4-8007-49A1-BCBE-D774C067AED1}" xr6:coauthVersionLast="47" xr6:coauthVersionMax="47" xr10:uidLastSave="{6CD27B82-2FCA-4439-BDA7-7E8C6F9612B6}"/>
  <bookViews>
    <workbookView xWindow="-108" yWindow="-108" windowWidth="30936" windowHeight="16776" xr2:uid="{6BEC4C44-5064-4765-9D54-D88D3889D0F0}"/>
  </bookViews>
  <sheets>
    <sheet name="Tabelle1" sheetId="1" r:id="rId1"/>
  </sheets>
  <definedNames>
    <definedName name="_xlnm.Print_Area" localSheetId="0">Tabelle1!$A$2:$G$62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1" l="1"/>
  <c r="D94" i="1"/>
  <c r="E58" i="1" l="1"/>
  <c r="D58" i="1"/>
  <c r="D50" i="1"/>
  <c r="E32" i="1"/>
  <c r="E33" i="1" s="1"/>
  <c r="E34" i="1" s="1"/>
  <c r="B25" i="1" l="1"/>
  <c r="B20" i="1"/>
  <c r="B21" i="1"/>
  <c r="B22" i="1"/>
  <c r="B23" i="1"/>
  <c r="B24" i="1"/>
  <c r="B26" i="1"/>
  <c r="B19" i="1"/>
  <c r="B39" i="1"/>
  <c r="B42" i="1"/>
  <c r="B43" i="1"/>
  <c r="B44" i="1"/>
  <c r="B45" i="1"/>
  <c r="B46" i="1"/>
  <c r="B47" i="1"/>
  <c r="B48" i="1"/>
  <c r="B49" i="1"/>
  <c r="B51" i="1"/>
  <c r="B38" i="1"/>
  <c r="B41" i="1"/>
  <c r="B35" i="1"/>
  <c r="B36" i="1"/>
  <c r="D114" i="1"/>
  <c r="E114" i="1"/>
  <c r="D113" i="1"/>
  <c r="D117" i="1" s="1"/>
  <c r="E113" i="1"/>
  <c r="E117" i="1" s="1"/>
  <c r="B83" i="1"/>
  <c r="E95" i="1"/>
  <c r="B80" i="1"/>
  <c r="B68" i="1"/>
  <c r="D68" i="1"/>
  <c r="E68" i="1"/>
  <c r="E94" i="1" s="1"/>
  <c r="E112" i="1" s="1"/>
  <c r="C90" i="1"/>
  <c r="C91" i="1" s="1"/>
  <c r="C93" i="1" s="1"/>
  <c r="B90" i="1"/>
  <c r="B91" i="1" s="1"/>
  <c r="B93" i="1" s="1"/>
  <c r="B75" i="1"/>
  <c r="E28" i="1"/>
  <c r="B105" i="1" l="1"/>
  <c r="B106" i="1"/>
  <c r="B113" i="1"/>
  <c r="E69" i="1"/>
  <c r="E30" i="1"/>
  <c r="B40" i="1"/>
  <c r="D28" i="1"/>
  <c r="B114" i="1"/>
  <c r="E115" i="1"/>
  <c r="E116" i="1" s="1"/>
  <c r="D115" i="1"/>
  <c r="D116" i="1" s="1"/>
  <c r="B101" i="1" l="1"/>
  <c r="B100" i="1"/>
  <c r="D69" i="1"/>
  <c r="D30" i="1"/>
  <c r="D31" i="1" s="1"/>
  <c r="B28" i="1"/>
  <c r="B110" i="1" s="1"/>
  <c r="B116" i="1"/>
  <c r="B117" i="1"/>
  <c r="B115" i="1"/>
  <c r="B69" i="1" l="1"/>
  <c r="B104" i="1"/>
  <c r="B30" i="1"/>
  <c r="B107" i="1" s="1"/>
  <c r="D32" i="1"/>
  <c r="D70" i="1" s="1"/>
  <c r="D71" i="1" s="1"/>
  <c r="B31" i="1"/>
  <c r="B108" i="1" s="1"/>
  <c r="D33" i="1" l="1"/>
  <c r="D34" i="1" s="1"/>
  <c r="B32" i="1"/>
  <c r="B109" i="1" s="1"/>
  <c r="D118" i="1"/>
  <c r="E118" i="1"/>
  <c r="B84" i="1"/>
  <c r="E70" i="1"/>
  <c r="E71" i="1" s="1"/>
  <c r="B33" i="1" l="1"/>
  <c r="B118" i="1"/>
  <c r="B70" i="1"/>
  <c r="B71" i="1" s="1"/>
  <c r="B74" i="1" s="1"/>
  <c r="B34" i="1" l="1"/>
  <c r="D95" i="1"/>
  <c r="B76" i="1"/>
  <c r="B79" i="1"/>
  <c r="B81" i="1" s="1"/>
  <c r="B95" i="1" l="1"/>
  <c r="B97" i="1" s="1"/>
  <c r="C95" i="1"/>
  <c r="C97" i="1" s="1"/>
</calcChain>
</file>

<file path=xl/sharedStrings.xml><?xml version="1.0" encoding="utf-8"?>
<sst xmlns="http://schemas.openxmlformats.org/spreadsheetml/2006/main" count="130" uniqueCount="120">
  <si>
    <t>Anzahl Zimmer</t>
  </si>
  <si>
    <t>Anzahl Betten</t>
  </si>
  <si>
    <t>Beherbergung</t>
  </si>
  <si>
    <t>Gastronomie</t>
  </si>
  <si>
    <t>Anzahl Stühle Restaurant innen</t>
  </si>
  <si>
    <t>Anzahl Plätze Restaurant aussen</t>
  </si>
  <si>
    <t>Anzahl Plätze Bar</t>
  </si>
  <si>
    <t>Seminarräume (kurzer Beschrieb, Anzahl, Grösse, Infrastruktur)</t>
  </si>
  <si>
    <t>Klassifikation in Sternen*</t>
  </si>
  <si>
    <t>* oder Klassifikation, welche dem Hotel am nächsten kommt</t>
  </si>
  <si>
    <t>Ferienwohnungen (kurzer Beschrieb, Anzahl, Grösse, Ausbaustandard)</t>
  </si>
  <si>
    <t>Übrige Infrastruktur</t>
  </si>
  <si>
    <t>Teil 1: Infrastruktur</t>
  </si>
  <si>
    <t>in CHF</t>
  </si>
  <si>
    <t>Öffnungstage</t>
  </si>
  <si>
    <t>Ertrag Beherbergung</t>
  </si>
  <si>
    <t>Ertrag Gastronomie</t>
  </si>
  <si>
    <t>Mittelwert</t>
  </si>
  <si>
    <t>Teil 2: Ertrag</t>
  </si>
  <si>
    <t>Total Betriebsertrag</t>
  </si>
  <si>
    <t>Kommissionen</t>
  </si>
  <si>
    <t>Personalaufwand</t>
  </si>
  <si>
    <t>Unterhaltsaufwand</t>
  </si>
  <si>
    <t>Warenaufwand (Gastronomie)</t>
  </si>
  <si>
    <t>Eigenkapital</t>
  </si>
  <si>
    <t>Bankdarlehen</t>
  </si>
  <si>
    <t>übrige verzinsliche Darlehen</t>
  </si>
  <si>
    <t>Bilanzssumme</t>
  </si>
  <si>
    <t>Bruttobetriebserfolg (GOI Gross Op. Income)</t>
  </si>
  <si>
    <t>EBITDA</t>
  </si>
  <si>
    <t>EBIT</t>
  </si>
  <si>
    <t>Jahresgewinn</t>
  </si>
  <si>
    <t xml:space="preserve">anderer Gewinn: </t>
  </si>
  <si>
    <t>anderer Gewinn:</t>
  </si>
  <si>
    <t>übrige direkte Aufwendungen</t>
  </si>
  <si>
    <t>Energieaufwand</t>
  </si>
  <si>
    <t>Verwaltungsaufwand</t>
  </si>
  <si>
    <t>Marketingaufwand</t>
  </si>
  <si>
    <t>Mieten</t>
  </si>
  <si>
    <t>Abschreibungen</t>
  </si>
  <si>
    <t>Zinsaufwand</t>
  </si>
  <si>
    <t>Versicherungsaufwand</t>
  </si>
  <si>
    <t>***</t>
  </si>
  <si>
    <t>Bruttobetriebsgewinn (GOP Gross Op. Profit)</t>
  </si>
  <si>
    <t>Liegenschaftsaufwand</t>
  </si>
  <si>
    <t>nicht verzinsliche Darlehen</t>
  </si>
  <si>
    <t>Sachanlagen Buchwert gemäss Bilanz</t>
  </si>
  <si>
    <t>Anschaffungswerte</t>
  </si>
  <si>
    <t xml:space="preserve">Auswertung </t>
  </si>
  <si>
    <t>Approximation Ertragswert Hotel</t>
  </si>
  <si>
    <t>2.5 mal Betriebsertrag</t>
  </si>
  <si>
    <t>EBITDA-Kapitalisierung mit 7%</t>
  </si>
  <si>
    <t>Verhältnis Etragswert zu rückzahlbaren Schulden</t>
  </si>
  <si>
    <t xml:space="preserve">Ertragswert </t>
  </si>
  <si>
    <t>Verhältnis</t>
  </si>
  <si>
    <t>Low Budget</t>
  </si>
  <si>
    <t>****</t>
  </si>
  <si>
    <t xml:space="preserve">von </t>
  </si>
  <si>
    <t>bis</t>
  </si>
  <si>
    <t>von</t>
  </si>
  <si>
    <t>pro durchschnittliches Jahr</t>
  </si>
  <si>
    <t>Ziel: Aufzeigen, ob rückzahlbare Schulden bzw. v.a. Hypotheken durch den Errragswert gedeckt sind</t>
  </si>
  <si>
    <t>Verhältnis Ertragswert zu Anlagevermögen</t>
  </si>
  <si>
    <t>Ertragswert</t>
  </si>
  <si>
    <t>Anlagevermögen per Ende 2024</t>
  </si>
  <si>
    <r>
      <rPr>
        <b/>
        <sz val="11"/>
        <color theme="1"/>
        <rFont val="Times New Roman"/>
        <family val="1"/>
      </rPr>
      <t>Ø</t>
    </r>
    <r>
      <rPr>
        <b/>
        <sz val="11"/>
        <color theme="1"/>
        <rFont val="Aptos Narrow"/>
        <family val="2"/>
      </rPr>
      <t xml:space="preserve"> Lebensdauer</t>
    </r>
  </si>
  <si>
    <t xml:space="preserve">Werte für Basisinfrastruktur des Hotels </t>
  </si>
  <si>
    <t>Cashflow / nachh. Investitonsbedarf pro Jahr</t>
  </si>
  <si>
    <r>
      <t>Total Investitionsbedarf pro Jahr (</t>
    </r>
    <r>
      <rPr>
        <sz val="11"/>
        <color theme="1"/>
        <rFont val="Times New Roman"/>
        <family val="1"/>
      </rPr>
      <t>Ø, lfr.)</t>
    </r>
  </si>
  <si>
    <t>Zuschlag für extra Infrastruktur</t>
  </si>
  <si>
    <t>Ziel: Einschätzung der Fähigkeit zukünftige Investitonen aus eigener Kraft zu tätigen</t>
  </si>
  <si>
    <t>Entschuldungsdauer per Ende 2024 (in Jahren)</t>
  </si>
  <si>
    <t>Eigenkapitalanteil per Ende 2024 in %</t>
  </si>
  <si>
    <t>Ziel: Eigenfinanzierung beurteilen</t>
  </si>
  <si>
    <t>Ertragsstruktur</t>
  </si>
  <si>
    <t>Anteil Beherbergung</t>
  </si>
  <si>
    <t>Anteil Gastronomie</t>
  </si>
  <si>
    <t>Ertrag aus Ferienwohnungen</t>
  </si>
  <si>
    <t>Ertrag aus Wellness</t>
  </si>
  <si>
    <t>Kosteneffizienz</t>
  </si>
  <si>
    <t>Personalaufwand / Betriebsertrag</t>
  </si>
  <si>
    <t>Kommissionen / Ertrag Beherberung</t>
  </si>
  <si>
    <t>Warenaufwand (Gastro) / Gastronomieertrag</t>
  </si>
  <si>
    <t>GOI-Marge</t>
  </si>
  <si>
    <t>GOP-Marge</t>
  </si>
  <si>
    <t>EBITDA-Marge</t>
  </si>
  <si>
    <t>Unterhaltsaufwand / Betriebsertrag</t>
  </si>
  <si>
    <t>Average Room Rate</t>
  </si>
  <si>
    <t>Revenue per Available Room (REVPAR)</t>
  </si>
  <si>
    <t>Zimmernächtekapazität pro Jahr</t>
  </si>
  <si>
    <t>Aufpassen: Werte je nach Sternenkategorie müssen manuell eingegeben werden</t>
  </si>
  <si>
    <t>Zimmerauslastung</t>
  </si>
  <si>
    <t>Zimmernächte</t>
  </si>
  <si>
    <t>Preise und Auslastung</t>
  </si>
  <si>
    <t>Teil 3:  Gewinn  (in CHF)</t>
  </si>
  <si>
    <t>Teil 4: Aufwendungen (in CHF)</t>
  </si>
  <si>
    <t>Teil 5: Finanzierung (in CHF)</t>
  </si>
  <si>
    <t>Teil 6: Anlagevermögen (in CHF)</t>
  </si>
  <si>
    <t xml:space="preserve">FAZIT: </t>
  </si>
  <si>
    <t>Nebenerträge ausser Kurbad</t>
  </si>
  <si>
    <t>übrige Erträge</t>
  </si>
  <si>
    <t>keine</t>
  </si>
  <si>
    <t xml:space="preserve">keine </t>
  </si>
  <si>
    <t xml:space="preserve">Sauna und Dampfbad, mittlerer Ausbaustandard, </t>
  </si>
  <si>
    <t xml:space="preserve">ein eher kleiner Seminarraum, normale Infrastruktur </t>
  </si>
  <si>
    <t>Steuern</t>
  </si>
  <si>
    <t>übriges Fremdkapital</t>
  </si>
  <si>
    <t>rückzahlbare Schulden aktuell</t>
  </si>
  <si>
    <t>Cashflow (vereinfacht)</t>
  </si>
  <si>
    <t>EBITDA per Available Room (EBITDAPAR)</t>
  </si>
  <si>
    <t>*Faustregeln</t>
  </si>
  <si>
    <t>Name Hotel</t>
  </si>
  <si>
    <t>flüssige Mittel</t>
  </si>
  <si>
    <t>Wellness (kurzer Beschrieb, Sauna, Dampfbad etc.)</t>
  </si>
  <si>
    <t>Richtwerte nachhaltiger Investitonsbedarf pro Zimmer*</t>
  </si>
  <si>
    <t xml:space="preserve">nachhaltiger Investitionsbedarf in CHF  </t>
  </si>
  <si>
    <t>Bermerkung: übliche Faustregeln zur einfachen Bestimmung Ertragswert</t>
  </si>
  <si>
    <t>Ziel: Aufzeigen, ob das Anlagevermögen überbewertet ist (wäre der Fall wenn, AV grösser Ertragswert, Hinweis auf einen schlechten Geschäftsgang und Bedarf an Wertberichtigungen)</t>
  </si>
  <si>
    <t>Ziel: Fähigkeit Schuldendienst nachzukommen beurteilen</t>
  </si>
  <si>
    <t>Bemerkung: Investitionsbedarf für über die Grundausstattung (z.B. Ferienwohnungen oder Seminarinfrastruktur) muss pragmatisch eingeschätzt werden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</si>
</sst>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_ ;_ @_ "/>
    <numFmt numFmtId="166" formatCode="0.0"/>
    <numFmt numFmtId="167" formatCode="#,##0_ ;\-#,##0\ "/>
    <numFmt numFmtId="168" formatCode="#,##0.0_ ;\-#,##0.0\ "/>
    <numFmt numFmtId="169" formatCode="0.0%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CCFF"/>
      <name val="Aptos Narrow"/>
      <family val="2"/>
      <scheme val="minor"/>
    </font>
    <font>
      <sz val="11"/>
      <color rgb="FFFFCCFF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i/>
      <sz val="11"/>
      <color theme="1"/>
      <name val="Aptos Narrow"/>
      <family val="2"/>
      <scheme val="minor"/>
    </font>
    <font>
      <b/>
      <sz val="11"/>
      <color theme="1"/>
      <name val="Aptos Narrow"/>
      <family val="1"/>
    </font>
    <font>
      <b/>
      <sz val="11"/>
      <color theme="1"/>
      <name val="Times New Roman"/>
      <family val="1"/>
    </font>
    <font>
      <b/>
      <sz val="11"/>
      <color theme="1"/>
      <name val="Aptos Narrow"/>
      <family val="2"/>
    </font>
    <font>
      <b/>
      <sz val="14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4E6EE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D4E8D4"/>
        <bgColor indexed="64"/>
      </patternFill>
    </fill>
    <fill>
      <patternFill patternType="solid">
        <fgColor rgb="FFF9C7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3">
    <xf numFmtId="0" fontId="0" fillId="0" borderId="0" xfId="0"/>
    <xf numFmtId="0" fontId="10" fillId="2" borderId="0" xfId="0" applyFont="1" applyFill="1"/>
    <xf numFmtId="0" fontId="0" fillId="2" borderId="0" xfId="0" applyFill="1"/>
    <xf numFmtId="164" fontId="0" fillId="2" borderId="0" xfId="0" applyNumberFormat="1" applyFill="1"/>
    <xf numFmtId="2" fontId="0" fillId="2" borderId="0" xfId="0" applyNumberFormat="1" applyFill="1"/>
    <xf numFmtId="166" fontId="0" fillId="2" borderId="0" xfId="0" applyNumberForma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10" fillId="0" borderId="0" xfId="0" applyFont="1"/>
    <xf numFmtId="0" fontId="11" fillId="2" borderId="0" xfId="0" applyFont="1" applyFill="1"/>
    <xf numFmtId="0" fontId="0" fillId="3" borderId="0" xfId="0" applyFill="1"/>
    <xf numFmtId="9" fontId="0" fillId="3" borderId="0" xfId="2" applyFont="1" applyFill="1"/>
    <xf numFmtId="169" fontId="0" fillId="3" borderId="0" xfId="2" applyNumberFormat="1" applyFont="1" applyFill="1"/>
    <xf numFmtId="0" fontId="1" fillId="4" borderId="8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1" fillId="4" borderId="3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3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0" fillId="4" borderId="11" xfId="0" applyFill="1" applyBorder="1"/>
    <xf numFmtId="0" fontId="0" fillId="4" borderId="2" xfId="0" applyFill="1" applyBorder="1"/>
    <xf numFmtId="164" fontId="0" fillId="4" borderId="13" xfId="0" applyNumberFormat="1" applyFill="1" applyBorder="1"/>
    <xf numFmtId="164" fontId="0" fillId="4" borderId="3" xfId="1" applyNumberFormat="1" applyFont="1" applyFill="1" applyBorder="1"/>
    <xf numFmtId="165" fontId="0" fillId="4" borderId="3" xfId="0" applyNumberFormat="1" applyFill="1" applyBorder="1"/>
    <xf numFmtId="0" fontId="0" fillId="4" borderId="4" xfId="0" applyFill="1" applyBorder="1"/>
    <xf numFmtId="164" fontId="0" fillId="4" borderId="14" xfId="0" applyNumberFormat="1" applyFill="1" applyBorder="1"/>
    <xf numFmtId="164" fontId="0" fillId="4" borderId="5" xfId="1" applyNumberFormat="1" applyFont="1" applyFill="1" applyBorder="1"/>
    <xf numFmtId="0" fontId="0" fillId="4" borderId="0" xfId="0" applyFill="1"/>
    <xf numFmtId="0" fontId="0" fillId="4" borderId="5" xfId="0" applyFill="1" applyBorder="1"/>
    <xf numFmtId="0" fontId="0" fillId="4" borderId="6" xfId="0" applyFill="1" applyBorder="1"/>
    <xf numFmtId="164" fontId="0" fillId="4" borderId="15" xfId="0" applyNumberFormat="1" applyFill="1" applyBorder="1"/>
    <xf numFmtId="0" fontId="0" fillId="4" borderId="7" xfId="0" applyFill="1" applyBorder="1"/>
    <xf numFmtId="0" fontId="0" fillId="4" borderId="12" xfId="0" applyFill="1" applyBorder="1"/>
    <xf numFmtId="0" fontId="0" fillId="4" borderId="13" xfId="0" applyFill="1" applyBorder="1"/>
    <xf numFmtId="164" fontId="0" fillId="4" borderId="13" xfId="1" applyNumberFormat="1" applyFont="1" applyFill="1" applyBorder="1"/>
    <xf numFmtId="0" fontId="0" fillId="4" borderId="14" xfId="0" applyFill="1" applyBorder="1"/>
    <xf numFmtId="164" fontId="0" fillId="4" borderId="14" xfId="1" applyNumberFormat="1" applyFont="1" applyFill="1" applyBorder="1"/>
    <xf numFmtId="0" fontId="0" fillId="4" borderId="15" xfId="0" applyFill="1" applyBorder="1"/>
    <xf numFmtId="0" fontId="1" fillId="5" borderId="0" xfId="0" applyFont="1" applyFill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5" borderId="0" xfId="0" applyFill="1"/>
    <xf numFmtId="167" fontId="0" fillId="5" borderId="0" xfId="1" applyNumberFormat="1" applyFont="1" applyFill="1" applyAlignment="1">
      <alignment horizontal="center"/>
    </xf>
    <xf numFmtId="9" fontId="0" fillId="5" borderId="0" xfId="0" applyNumberFormat="1" applyFill="1" applyAlignment="1">
      <alignment horizontal="center"/>
    </xf>
    <xf numFmtId="169" fontId="0" fillId="5" borderId="0" xfId="0" applyNumberFormat="1" applyFill="1" applyAlignment="1">
      <alignment horizontal="center"/>
    </xf>
    <xf numFmtId="169" fontId="0" fillId="5" borderId="0" xfId="2" applyNumberFormat="1" applyFont="1" applyFill="1" applyAlignment="1">
      <alignment horizontal="center"/>
    </xf>
    <xf numFmtId="0" fontId="7" fillId="5" borderId="0" xfId="0" applyFont="1" applyFill="1" applyAlignment="1">
      <alignment horizontal="center"/>
    </xf>
    <xf numFmtId="167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168" fontId="0" fillId="5" borderId="0" xfId="1" applyNumberFormat="1" applyFont="1" applyFill="1" applyAlignment="1">
      <alignment horizontal="center"/>
    </xf>
    <xf numFmtId="166" fontId="0" fillId="5" borderId="0" xfId="0" applyNumberFormat="1" applyFill="1" applyAlignment="1">
      <alignment horizontal="center"/>
    </xf>
    <xf numFmtId="0" fontId="1" fillId="6" borderId="4" xfId="0" applyFont="1" applyFill="1" applyBorder="1"/>
    <xf numFmtId="0" fontId="0" fillId="6" borderId="0" xfId="0" applyFill="1"/>
    <xf numFmtId="0" fontId="0" fillId="6" borderId="5" xfId="0" applyFill="1" applyBorder="1"/>
    <xf numFmtId="0" fontId="1" fillId="6" borderId="2" xfId="0" applyFont="1" applyFill="1" applyBorder="1"/>
    <xf numFmtId="0" fontId="1" fillId="6" borderId="13" xfId="0" applyFont="1" applyFill="1" applyBorder="1"/>
    <xf numFmtId="0" fontId="1" fillId="6" borderId="3" xfId="0" applyFont="1" applyFill="1" applyBorder="1"/>
    <xf numFmtId="0" fontId="0" fillId="6" borderId="2" xfId="0" applyFill="1" applyBorder="1"/>
    <xf numFmtId="164" fontId="0" fillId="6" borderId="13" xfId="1" applyNumberFormat="1" applyFont="1" applyFill="1" applyBorder="1"/>
    <xf numFmtId="0" fontId="0" fillId="6" borderId="3" xfId="0" applyFill="1" applyBorder="1"/>
    <xf numFmtId="0" fontId="0" fillId="6" borderId="4" xfId="0" applyFill="1" applyBorder="1"/>
    <xf numFmtId="169" fontId="0" fillId="6" borderId="14" xfId="2" applyNumberFormat="1" applyFont="1" applyFill="1" applyBorder="1"/>
    <xf numFmtId="9" fontId="0" fillId="6" borderId="5" xfId="0" applyNumberFormat="1" applyFill="1" applyBorder="1"/>
    <xf numFmtId="164" fontId="0" fillId="6" borderId="14" xfId="1" applyNumberFormat="1" applyFont="1" applyFill="1" applyBorder="1"/>
    <xf numFmtId="164" fontId="0" fillId="6" borderId="5" xfId="1" applyNumberFormat="1" applyFont="1" applyFill="1" applyBorder="1"/>
    <xf numFmtId="0" fontId="0" fillId="6" borderId="6" xfId="0" applyFill="1" applyBorder="1"/>
    <xf numFmtId="164" fontId="0" fillId="6" borderId="15" xfId="1" applyNumberFormat="1" applyFont="1" applyFill="1" applyBorder="1"/>
    <xf numFmtId="164" fontId="0" fillId="6" borderId="7" xfId="1" applyNumberFormat="1" applyFont="1" applyFill="1" applyBorder="1"/>
    <xf numFmtId="164" fontId="1" fillId="6" borderId="14" xfId="0" applyNumberFormat="1" applyFont="1" applyFill="1" applyBorder="1"/>
    <xf numFmtId="164" fontId="1" fillId="6" borderId="14" xfId="1" applyNumberFormat="1" applyFont="1" applyFill="1" applyBorder="1"/>
    <xf numFmtId="164" fontId="0" fillId="6" borderId="13" xfId="0" applyNumberFormat="1" applyFill="1" applyBorder="1"/>
    <xf numFmtId="164" fontId="0" fillId="6" borderId="11" xfId="1" applyNumberFormat="1" applyFont="1" applyFill="1" applyBorder="1"/>
    <xf numFmtId="164" fontId="0" fillId="6" borderId="14" xfId="0" applyNumberFormat="1" applyFill="1" applyBorder="1"/>
    <xf numFmtId="164" fontId="0" fillId="6" borderId="0" xfId="1" applyNumberFormat="1" applyFont="1" applyFill="1" applyBorder="1"/>
    <xf numFmtId="164" fontId="0" fillId="6" borderId="15" xfId="0" applyNumberFormat="1" applyFill="1" applyBorder="1"/>
    <xf numFmtId="164" fontId="0" fillId="6" borderId="12" xfId="1" applyNumberFormat="1" applyFont="1" applyFill="1" applyBorder="1"/>
    <xf numFmtId="0" fontId="0" fillId="6" borderId="11" xfId="0" applyFill="1" applyBorder="1"/>
    <xf numFmtId="0" fontId="0" fillId="6" borderId="12" xfId="0" applyFill="1" applyBorder="1"/>
    <xf numFmtId="0" fontId="0" fillId="6" borderId="7" xfId="0" applyFill="1" applyBorder="1"/>
    <xf numFmtId="0" fontId="0" fillId="6" borderId="13" xfId="0" applyFill="1" applyBorder="1"/>
    <xf numFmtId="0" fontId="0" fillId="6" borderId="15" xfId="0" applyFill="1" applyBorder="1"/>
    <xf numFmtId="0" fontId="0" fillId="7" borderId="1" xfId="0" applyFill="1" applyBorder="1"/>
    <xf numFmtId="0" fontId="0" fillId="7" borderId="2" xfId="0" applyFill="1" applyBorder="1" applyAlignment="1">
      <alignment horizontal="left" vertical="top"/>
    </xf>
    <xf numFmtId="0" fontId="0" fillId="7" borderId="11" xfId="0" applyFill="1" applyBorder="1" applyAlignment="1">
      <alignment horizontal="left" vertical="top"/>
    </xf>
    <xf numFmtId="0" fontId="0" fillId="7" borderId="3" xfId="0" applyFill="1" applyBorder="1" applyAlignment="1">
      <alignment horizontal="left" vertical="top"/>
    </xf>
    <xf numFmtId="0" fontId="0" fillId="7" borderId="4" xfId="0" applyFill="1" applyBorder="1" applyAlignment="1">
      <alignment horizontal="left" vertical="top"/>
    </xf>
    <xf numFmtId="0" fontId="0" fillId="7" borderId="0" xfId="0" applyFill="1" applyAlignment="1">
      <alignment horizontal="left" vertical="top"/>
    </xf>
    <xf numFmtId="0" fontId="0" fillId="7" borderId="5" xfId="0" applyFill="1" applyBorder="1" applyAlignment="1">
      <alignment horizontal="left" vertical="top"/>
    </xf>
    <xf numFmtId="0" fontId="0" fillId="7" borderId="6" xfId="0" applyFill="1" applyBorder="1" applyAlignment="1">
      <alignment horizontal="left" vertical="top"/>
    </xf>
    <xf numFmtId="0" fontId="0" fillId="7" borderId="12" xfId="0" applyFill="1" applyBorder="1" applyAlignment="1">
      <alignment horizontal="left" vertical="top"/>
    </xf>
    <xf numFmtId="0" fontId="0" fillId="7" borderId="7" xfId="0" applyFill="1" applyBorder="1" applyAlignment="1">
      <alignment horizontal="left" vertical="top"/>
    </xf>
    <xf numFmtId="0" fontId="0" fillId="7" borderId="13" xfId="0" applyFill="1" applyBorder="1"/>
    <xf numFmtId="0" fontId="0" fillId="7" borderId="3" xfId="0" applyFill="1" applyBorder="1"/>
    <xf numFmtId="9" fontId="0" fillId="7" borderId="14" xfId="0" applyNumberFormat="1" applyFill="1" applyBorder="1"/>
    <xf numFmtId="9" fontId="0" fillId="7" borderId="5" xfId="0" applyNumberFormat="1" applyFill="1" applyBorder="1"/>
    <xf numFmtId="164" fontId="0" fillId="7" borderId="14" xfId="1" applyNumberFormat="1" applyFont="1" applyFill="1" applyBorder="1"/>
    <xf numFmtId="164" fontId="0" fillId="7" borderId="5" xfId="1" applyNumberFormat="1" applyFont="1" applyFill="1" applyBorder="1"/>
    <xf numFmtId="164" fontId="0" fillId="7" borderId="15" xfId="1" applyNumberFormat="1" applyFont="1" applyFill="1" applyBorder="1"/>
    <xf numFmtId="164" fontId="0" fillId="7" borderId="7" xfId="1" applyNumberFormat="1" applyFont="1" applyFill="1" applyBorder="1"/>
    <xf numFmtId="164" fontId="0" fillId="7" borderId="13" xfId="1" applyNumberFormat="1" applyFont="1" applyFill="1" applyBorder="1"/>
    <xf numFmtId="164" fontId="0" fillId="7" borderId="11" xfId="1" applyNumberFormat="1" applyFont="1" applyFill="1" applyBorder="1"/>
    <xf numFmtId="164" fontId="0" fillId="7" borderId="12" xfId="1" applyNumberFormat="1" applyFont="1" applyFill="1" applyBorder="1"/>
    <xf numFmtId="0" fontId="6" fillId="7" borderId="0" xfId="0" applyFont="1" applyFill="1"/>
    <xf numFmtId="0" fontId="0" fillId="7" borderId="0" xfId="0" applyFill="1"/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9C7CC"/>
      <color rgb="FFF6AAB2"/>
      <color rgb="FFD4E8D4"/>
      <color rgb="FFBEDCBF"/>
      <color rgb="FF396B3A"/>
      <color rgb="FFEEEEEE"/>
      <color rgb="FFC4E6EE"/>
      <color rgb="FF77C5D8"/>
      <color rgb="FFFFFFFF"/>
      <color rgb="FFFDE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D422-90E7-4140-82F2-80F2910888D0}">
  <sheetPr>
    <pageSetUpPr fitToPage="1"/>
  </sheetPr>
  <dimension ref="A1:AH134"/>
  <sheetViews>
    <sheetView tabSelected="1" topLeftCell="A108" zoomScale="81" zoomScaleNormal="81" workbookViewId="0">
      <selection activeCell="R22" sqref="R22"/>
    </sheetView>
  </sheetViews>
  <sheetFormatPr baseColWidth="10" defaultRowHeight="14.4" x14ac:dyDescent="0.3"/>
  <cols>
    <col min="1" max="1" width="48.109375" customWidth="1"/>
    <col min="2" max="2" width="14.109375" customWidth="1"/>
    <col min="3" max="3" width="12.109375" bestFit="1" customWidth="1"/>
    <col min="4" max="4" width="15.33203125" customWidth="1"/>
    <col min="5" max="5" width="12.109375" bestFit="1" customWidth="1"/>
    <col min="8" max="13" width="11.109375" style="2"/>
    <col min="14" max="34" width="11.109375" style="10"/>
  </cols>
  <sheetData>
    <row r="1" spans="1:10" ht="18" x14ac:dyDescent="0.35">
      <c r="A1" s="8" t="s">
        <v>111</v>
      </c>
    </row>
    <row r="2" spans="1:10" x14ac:dyDescent="0.3">
      <c r="A2" s="13" t="s">
        <v>12</v>
      </c>
      <c r="B2" s="14"/>
      <c r="C2" s="14"/>
      <c r="D2" s="14"/>
      <c r="E2" s="14"/>
      <c r="F2" s="14"/>
      <c r="G2" s="15"/>
    </row>
    <row r="3" spans="1:10" x14ac:dyDescent="0.3">
      <c r="A3" s="16" t="s">
        <v>8</v>
      </c>
      <c r="B3" s="90" t="s">
        <v>42</v>
      </c>
      <c r="C3" s="13" t="s">
        <v>113</v>
      </c>
      <c r="D3" s="14"/>
      <c r="E3" s="14"/>
      <c r="F3" s="14"/>
      <c r="G3" s="15"/>
      <c r="J3" s="2" t="s">
        <v>9</v>
      </c>
    </row>
    <row r="4" spans="1:10" x14ac:dyDescent="0.3">
      <c r="A4" s="17" t="s">
        <v>2</v>
      </c>
      <c r="B4" s="19"/>
      <c r="C4" s="91" t="s">
        <v>103</v>
      </c>
      <c r="D4" s="92"/>
      <c r="E4" s="92"/>
      <c r="F4" s="92"/>
      <c r="G4" s="93"/>
    </row>
    <row r="5" spans="1:10" x14ac:dyDescent="0.3">
      <c r="A5" s="18" t="s">
        <v>0</v>
      </c>
      <c r="B5" s="90">
        <v>52</v>
      </c>
      <c r="C5" s="94"/>
      <c r="D5" s="95"/>
      <c r="E5" s="95"/>
      <c r="F5" s="95"/>
      <c r="G5" s="96"/>
    </row>
    <row r="6" spans="1:10" x14ac:dyDescent="0.3">
      <c r="A6" s="18" t="s">
        <v>1</v>
      </c>
      <c r="B6" s="90">
        <v>104</v>
      </c>
      <c r="C6" s="97"/>
      <c r="D6" s="98"/>
      <c r="E6" s="98"/>
      <c r="F6" s="98"/>
      <c r="G6" s="99"/>
    </row>
    <row r="7" spans="1:10" x14ac:dyDescent="0.3">
      <c r="A7" s="17" t="s">
        <v>3</v>
      </c>
      <c r="B7" s="20"/>
      <c r="C7" s="13" t="s">
        <v>7</v>
      </c>
      <c r="D7" s="14"/>
      <c r="E7" s="14"/>
      <c r="F7" s="14"/>
      <c r="G7" s="15"/>
      <c r="J7" s="6"/>
    </row>
    <row r="8" spans="1:10" x14ac:dyDescent="0.3">
      <c r="A8" s="18" t="s">
        <v>4</v>
      </c>
      <c r="B8" s="90">
        <v>50</v>
      </c>
      <c r="C8" s="91" t="s">
        <v>104</v>
      </c>
      <c r="D8" s="92"/>
      <c r="E8" s="92"/>
      <c r="F8" s="92"/>
      <c r="G8" s="93"/>
      <c r="J8" s="6"/>
    </row>
    <row r="9" spans="1:10" x14ac:dyDescent="0.3">
      <c r="A9" s="18" t="s">
        <v>5</v>
      </c>
      <c r="B9" s="90">
        <v>25</v>
      </c>
      <c r="C9" s="94"/>
      <c r="D9" s="95"/>
      <c r="E9" s="95"/>
      <c r="F9" s="95"/>
      <c r="G9" s="96"/>
    </row>
    <row r="10" spans="1:10" x14ac:dyDescent="0.3">
      <c r="A10" s="18" t="s">
        <v>6</v>
      </c>
      <c r="B10" s="90">
        <v>0</v>
      </c>
      <c r="C10" s="97"/>
      <c r="D10" s="98"/>
      <c r="E10" s="98"/>
      <c r="F10" s="98"/>
      <c r="G10" s="99"/>
    </row>
    <row r="11" spans="1:10" x14ac:dyDescent="0.3">
      <c r="A11" s="17" t="s">
        <v>10</v>
      </c>
      <c r="B11" s="21"/>
      <c r="C11" s="21"/>
      <c r="D11" s="22"/>
      <c r="E11" s="22"/>
      <c r="F11" s="22"/>
      <c r="G11" s="23"/>
    </row>
    <row r="12" spans="1:10" x14ac:dyDescent="0.3">
      <c r="A12" s="94" t="s">
        <v>101</v>
      </c>
      <c r="B12" s="95"/>
      <c r="C12" s="95"/>
      <c r="D12" s="95"/>
      <c r="E12" s="95"/>
      <c r="F12" s="95"/>
      <c r="G12" s="96"/>
    </row>
    <row r="13" spans="1:10" x14ac:dyDescent="0.3">
      <c r="A13" s="97"/>
      <c r="B13" s="98"/>
      <c r="C13" s="98"/>
      <c r="D13" s="98"/>
      <c r="E13" s="98"/>
      <c r="F13" s="98"/>
      <c r="G13" s="99"/>
    </row>
    <row r="14" spans="1:10" x14ac:dyDescent="0.3">
      <c r="A14" s="13" t="s">
        <v>11</v>
      </c>
      <c r="B14" s="24"/>
      <c r="C14" s="24"/>
      <c r="D14" s="25"/>
      <c r="E14" s="25"/>
      <c r="F14" s="25"/>
      <c r="G14" s="26"/>
    </row>
    <row r="15" spans="1:10" x14ac:dyDescent="0.3">
      <c r="A15" s="94" t="s">
        <v>102</v>
      </c>
      <c r="B15" s="95"/>
      <c r="C15" s="95"/>
      <c r="D15" s="95"/>
      <c r="E15" s="95"/>
      <c r="F15" s="95"/>
      <c r="G15" s="96"/>
    </row>
    <row r="16" spans="1:10" x14ac:dyDescent="0.3">
      <c r="A16" s="97"/>
      <c r="B16" s="98"/>
      <c r="C16" s="98"/>
      <c r="D16" s="98"/>
      <c r="E16" s="98"/>
      <c r="F16" s="98"/>
      <c r="G16" s="99"/>
    </row>
    <row r="17" spans="1:18" x14ac:dyDescent="0.3">
      <c r="A17" s="60" t="s">
        <v>18</v>
      </c>
      <c r="B17" s="61"/>
      <c r="C17" s="61"/>
      <c r="D17" s="61"/>
      <c r="E17" s="61"/>
      <c r="F17" s="61"/>
      <c r="G17" s="62"/>
    </row>
    <row r="18" spans="1:18" x14ac:dyDescent="0.3">
      <c r="A18" s="63" t="s">
        <v>13</v>
      </c>
      <c r="B18" s="64" t="s">
        <v>17</v>
      </c>
      <c r="C18" s="64"/>
      <c r="D18" s="64">
        <v>2024</v>
      </c>
      <c r="E18" s="65">
        <v>2025</v>
      </c>
      <c r="F18" s="61"/>
      <c r="G18" s="62"/>
    </row>
    <row r="19" spans="1:18" x14ac:dyDescent="0.3">
      <c r="A19" s="66" t="s">
        <v>14</v>
      </c>
      <c r="B19" s="67">
        <f>IF(E19="","",AVERAGE(D19:E19))</f>
        <v>300</v>
      </c>
      <c r="C19" s="68"/>
      <c r="D19" s="100">
        <v>300</v>
      </c>
      <c r="E19" s="101">
        <v>300</v>
      </c>
      <c r="F19" s="61"/>
      <c r="G19" s="62"/>
    </row>
    <row r="20" spans="1:18" x14ac:dyDescent="0.3">
      <c r="A20" s="69" t="s">
        <v>91</v>
      </c>
      <c r="B20" s="70">
        <f t="shared" ref="B20:B26" si="0">IF(E20="","",AVERAGE(D20:E20))</f>
        <v>0.60499999999999998</v>
      </c>
      <c r="C20" s="71"/>
      <c r="D20" s="102">
        <v>0.59</v>
      </c>
      <c r="E20" s="103">
        <v>0.62</v>
      </c>
      <c r="F20" s="61"/>
      <c r="G20" s="62"/>
    </row>
    <row r="21" spans="1:18" x14ac:dyDescent="0.3">
      <c r="A21" s="69" t="s">
        <v>15</v>
      </c>
      <c r="B21" s="72">
        <f t="shared" si="0"/>
        <v>1550000</v>
      </c>
      <c r="C21" s="73"/>
      <c r="D21" s="104">
        <v>1600000</v>
      </c>
      <c r="E21" s="105">
        <v>1500000</v>
      </c>
      <c r="F21" s="61"/>
      <c r="G21" s="62"/>
      <c r="J21" s="3"/>
      <c r="K21" s="3"/>
      <c r="L21" s="3"/>
      <c r="P21" s="11"/>
      <c r="Q21" s="12"/>
      <c r="R21" s="12"/>
    </row>
    <row r="22" spans="1:18" x14ac:dyDescent="0.3">
      <c r="A22" s="69" t="s">
        <v>16</v>
      </c>
      <c r="B22" s="72">
        <f t="shared" si="0"/>
        <v>627500</v>
      </c>
      <c r="C22" s="73"/>
      <c r="D22" s="104">
        <v>680000</v>
      </c>
      <c r="E22" s="105">
        <v>575000</v>
      </c>
      <c r="F22" s="61"/>
      <c r="G22" s="62"/>
      <c r="J22" s="3"/>
      <c r="K22" s="3"/>
      <c r="L22" s="3"/>
      <c r="P22" s="11"/>
      <c r="Q22" s="12"/>
      <c r="R22" s="12"/>
    </row>
    <row r="23" spans="1:18" x14ac:dyDescent="0.3">
      <c r="A23" s="69" t="s">
        <v>77</v>
      </c>
      <c r="B23" s="72" t="str">
        <f t="shared" si="0"/>
        <v/>
      </c>
      <c r="C23" s="73"/>
      <c r="D23" s="104"/>
      <c r="E23" s="105"/>
      <c r="F23" s="61"/>
      <c r="G23" s="62"/>
      <c r="P23" s="11"/>
    </row>
    <row r="24" spans="1:18" x14ac:dyDescent="0.3">
      <c r="A24" s="69" t="s">
        <v>78</v>
      </c>
      <c r="B24" s="72" t="str">
        <f t="shared" si="0"/>
        <v/>
      </c>
      <c r="C24" s="73"/>
      <c r="D24" s="104"/>
      <c r="E24" s="105"/>
      <c r="F24" s="61"/>
      <c r="G24" s="62"/>
      <c r="P24" s="11"/>
    </row>
    <row r="25" spans="1:18" x14ac:dyDescent="0.3">
      <c r="A25" s="69" t="s">
        <v>99</v>
      </c>
      <c r="B25" s="72" t="str">
        <f t="shared" si="0"/>
        <v/>
      </c>
      <c r="C25" s="73"/>
      <c r="D25" s="104"/>
      <c r="E25" s="105"/>
      <c r="F25" s="61"/>
      <c r="G25" s="62"/>
      <c r="P25" s="11"/>
    </row>
    <row r="26" spans="1:18" x14ac:dyDescent="0.3">
      <c r="A26" s="69" t="s">
        <v>100</v>
      </c>
      <c r="B26" s="72">
        <f t="shared" si="0"/>
        <v>110000</v>
      </c>
      <c r="C26" s="73"/>
      <c r="D26" s="104">
        <v>100000</v>
      </c>
      <c r="E26" s="105">
        <v>120000</v>
      </c>
      <c r="F26" s="61"/>
      <c r="G26" s="62"/>
      <c r="P26" s="11"/>
    </row>
    <row r="27" spans="1:18" x14ac:dyDescent="0.3">
      <c r="A27" s="74"/>
      <c r="B27" s="75"/>
      <c r="C27" s="76"/>
      <c r="D27" s="106"/>
      <c r="E27" s="107"/>
      <c r="F27" s="61"/>
      <c r="G27" s="62"/>
      <c r="P27" s="11"/>
    </row>
    <row r="28" spans="1:18" x14ac:dyDescent="0.3">
      <c r="A28" s="60" t="s">
        <v>19</v>
      </c>
      <c r="B28" s="77">
        <f>AVERAGE(D28:E28)</f>
        <v>2287500</v>
      </c>
      <c r="C28" s="78"/>
      <c r="D28" s="78">
        <f t="shared" ref="D28:E28" si="1">SUM(D21:D27)</f>
        <v>2380000</v>
      </c>
      <c r="E28" s="78">
        <f t="shared" si="1"/>
        <v>2195000</v>
      </c>
      <c r="F28" s="61"/>
      <c r="G28" s="62"/>
    </row>
    <row r="29" spans="1:18" x14ac:dyDescent="0.3">
      <c r="A29" s="17" t="s">
        <v>94</v>
      </c>
      <c r="B29" s="27"/>
      <c r="C29" s="27"/>
      <c r="D29" s="27"/>
      <c r="E29" s="27"/>
      <c r="F29" s="27"/>
      <c r="G29" s="19"/>
    </row>
    <row r="30" spans="1:18" x14ac:dyDescent="0.3">
      <c r="A30" s="28" t="s">
        <v>28</v>
      </c>
      <c r="B30" s="29">
        <f>IF(E30="","",AVERAGE(D30:E30))</f>
        <v>910000</v>
      </c>
      <c r="C30" s="30"/>
      <c r="D30" s="30">
        <f>D28-D38-D39-D41-D40</f>
        <v>970000</v>
      </c>
      <c r="E30" s="30">
        <f>E28-E38-E39-E41-E40</f>
        <v>850000</v>
      </c>
      <c r="F30" s="27"/>
      <c r="G30" s="31"/>
    </row>
    <row r="31" spans="1:18" x14ac:dyDescent="0.3">
      <c r="A31" s="32" t="s">
        <v>43</v>
      </c>
      <c r="B31" s="33">
        <f t="shared" ref="B31:B36" si="2">IF(E31="","",AVERAGE(D31:E31))</f>
        <v>679878</v>
      </c>
      <c r="C31" s="34"/>
      <c r="D31" s="34">
        <f>D30-D42-D43-D44-D45</f>
        <v>799756</v>
      </c>
      <c r="E31" s="34">
        <v>560000</v>
      </c>
      <c r="F31" s="35"/>
      <c r="G31" s="36"/>
    </row>
    <row r="32" spans="1:18" x14ac:dyDescent="0.3">
      <c r="A32" s="32" t="s">
        <v>29</v>
      </c>
      <c r="B32" s="33">
        <f t="shared" si="2"/>
        <v>655878</v>
      </c>
      <c r="C32" s="34"/>
      <c r="D32" s="34">
        <f>D31-D46-D47-D48</f>
        <v>775756</v>
      </c>
      <c r="E32" s="34">
        <f>E31-E46-E47-E48</f>
        <v>536000</v>
      </c>
      <c r="F32" s="35"/>
      <c r="G32" s="36"/>
    </row>
    <row r="33" spans="1:18" x14ac:dyDescent="0.3">
      <c r="A33" s="32" t="s">
        <v>30</v>
      </c>
      <c r="B33" s="33">
        <f t="shared" si="2"/>
        <v>515878</v>
      </c>
      <c r="C33" s="34"/>
      <c r="D33" s="34">
        <f>D32-D49</f>
        <v>635756</v>
      </c>
      <c r="E33" s="34">
        <f>E32-E49</f>
        <v>396000</v>
      </c>
      <c r="F33" s="35"/>
      <c r="G33" s="36"/>
    </row>
    <row r="34" spans="1:18" x14ac:dyDescent="0.3">
      <c r="A34" s="32" t="s">
        <v>31</v>
      </c>
      <c r="B34" s="33">
        <f t="shared" si="2"/>
        <v>509878</v>
      </c>
      <c r="C34" s="34"/>
      <c r="D34" s="34">
        <f>D33-D50-D51</f>
        <v>629756</v>
      </c>
      <c r="E34" s="34">
        <f>E33-E50-E51</f>
        <v>390000</v>
      </c>
      <c r="F34" s="35"/>
      <c r="G34" s="36"/>
    </row>
    <row r="35" spans="1:18" x14ac:dyDescent="0.3">
      <c r="A35" s="32" t="s">
        <v>32</v>
      </c>
      <c r="B35" s="33" t="str">
        <f t="shared" si="2"/>
        <v/>
      </c>
      <c r="C35" s="36"/>
      <c r="D35" s="36"/>
      <c r="E35" s="36"/>
      <c r="F35" s="35"/>
      <c r="G35" s="36"/>
    </row>
    <row r="36" spans="1:18" x14ac:dyDescent="0.3">
      <c r="A36" s="37" t="s">
        <v>33</v>
      </c>
      <c r="B36" s="38" t="str">
        <f t="shared" si="2"/>
        <v/>
      </c>
      <c r="C36" s="39"/>
      <c r="D36" s="39"/>
      <c r="E36" s="39"/>
      <c r="F36" s="40"/>
      <c r="G36" s="39"/>
    </row>
    <row r="37" spans="1:18" x14ac:dyDescent="0.3">
      <c r="A37" s="60" t="s">
        <v>95</v>
      </c>
      <c r="B37" s="61"/>
      <c r="C37" s="61"/>
      <c r="D37" s="61"/>
      <c r="E37" s="61"/>
      <c r="F37" s="61"/>
      <c r="G37" s="62"/>
    </row>
    <row r="38" spans="1:18" x14ac:dyDescent="0.3">
      <c r="A38" s="66" t="s">
        <v>20</v>
      </c>
      <c r="B38" s="79">
        <f>IF(E38&gt;0,AVERAGE(D38:E38),"")</f>
        <v>21500</v>
      </c>
      <c r="C38" s="80"/>
      <c r="D38" s="108">
        <v>23000</v>
      </c>
      <c r="E38" s="108">
        <v>20000</v>
      </c>
      <c r="F38" s="85"/>
      <c r="G38" s="68"/>
      <c r="Q38" s="12"/>
      <c r="R38" s="12"/>
    </row>
    <row r="39" spans="1:18" x14ac:dyDescent="0.3">
      <c r="A39" s="69" t="s">
        <v>23</v>
      </c>
      <c r="B39" s="81">
        <f t="shared" ref="B39:B51" si="3">IF(E39&gt;0,AVERAGE(D39:E39),"")</f>
        <v>232500</v>
      </c>
      <c r="C39" s="82"/>
      <c r="D39" s="104">
        <v>245000</v>
      </c>
      <c r="E39" s="104">
        <v>220000</v>
      </c>
      <c r="F39" s="61"/>
      <c r="G39" s="62"/>
      <c r="Q39" s="12"/>
      <c r="R39" s="12"/>
    </row>
    <row r="40" spans="1:18" x14ac:dyDescent="0.3">
      <c r="A40" s="69" t="s">
        <v>34</v>
      </c>
      <c r="B40" s="81">
        <f t="shared" si="3"/>
        <v>38500</v>
      </c>
      <c r="C40" s="82"/>
      <c r="D40" s="104">
        <v>42000</v>
      </c>
      <c r="E40" s="104">
        <v>35000</v>
      </c>
      <c r="F40" s="61"/>
      <c r="G40" s="62"/>
      <c r="Q40" s="12"/>
      <c r="R40" s="12"/>
    </row>
    <row r="41" spans="1:18" x14ac:dyDescent="0.3">
      <c r="A41" s="69" t="s">
        <v>21</v>
      </c>
      <c r="B41" s="81">
        <f t="shared" si="3"/>
        <v>1085000</v>
      </c>
      <c r="C41" s="82"/>
      <c r="D41" s="104">
        <v>1100000</v>
      </c>
      <c r="E41" s="104">
        <v>1070000</v>
      </c>
      <c r="F41" s="61"/>
      <c r="G41" s="62"/>
      <c r="Q41" s="12"/>
      <c r="R41" s="12"/>
    </row>
    <row r="42" spans="1:18" x14ac:dyDescent="0.3">
      <c r="A42" s="69" t="s">
        <v>22</v>
      </c>
      <c r="B42" s="81">
        <f t="shared" si="3"/>
        <v>46200.5</v>
      </c>
      <c r="C42" s="82"/>
      <c r="D42" s="104">
        <v>42244</v>
      </c>
      <c r="E42" s="104">
        <v>50157</v>
      </c>
      <c r="F42" s="61"/>
      <c r="G42" s="62"/>
    </row>
    <row r="43" spans="1:18" x14ac:dyDescent="0.3">
      <c r="A43" s="69" t="s">
        <v>35</v>
      </c>
      <c r="B43" s="81">
        <f t="shared" si="3"/>
        <v>39000</v>
      </c>
      <c r="C43" s="82"/>
      <c r="D43" s="104">
        <v>39000</v>
      </c>
      <c r="E43" s="104">
        <v>39000</v>
      </c>
      <c r="F43" s="61"/>
      <c r="G43" s="62"/>
    </row>
    <row r="44" spans="1:18" x14ac:dyDescent="0.3">
      <c r="A44" s="69" t="s">
        <v>36</v>
      </c>
      <c r="B44" s="81">
        <f t="shared" si="3"/>
        <v>52000</v>
      </c>
      <c r="C44" s="82"/>
      <c r="D44" s="104">
        <v>55000</v>
      </c>
      <c r="E44" s="104">
        <v>49000</v>
      </c>
      <c r="F44" s="61"/>
      <c r="G44" s="62"/>
    </row>
    <row r="45" spans="1:18" x14ac:dyDescent="0.3">
      <c r="A45" s="69" t="s">
        <v>37</v>
      </c>
      <c r="B45" s="81">
        <f t="shared" si="3"/>
        <v>34000</v>
      </c>
      <c r="C45" s="82"/>
      <c r="D45" s="104">
        <v>34000</v>
      </c>
      <c r="E45" s="104">
        <v>34000</v>
      </c>
      <c r="F45" s="61"/>
      <c r="G45" s="62"/>
    </row>
    <row r="46" spans="1:18" x14ac:dyDescent="0.3">
      <c r="A46" s="69" t="s">
        <v>41</v>
      </c>
      <c r="B46" s="81">
        <f t="shared" si="3"/>
        <v>20000</v>
      </c>
      <c r="C46" s="82"/>
      <c r="D46" s="104">
        <v>20000</v>
      </c>
      <c r="E46" s="104">
        <v>20000</v>
      </c>
      <c r="F46" s="61"/>
      <c r="G46" s="62"/>
    </row>
    <row r="47" spans="1:18" x14ac:dyDescent="0.3">
      <c r="A47" s="69" t="s">
        <v>44</v>
      </c>
      <c r="B47" s="81">
        <f t="shared" si="3"/>
        <v>4000</v>
      </c>
      <c r="C47" s="82"/>
      <c r="D47" s="104">
        <v>4000</v>
      </c>
      <c r="E47" s="104">
        <v>4000</v>
      </c>
      <c r="F47" s="61"/>
      <c r="G47" s="62"/>
    </row>
    <row r="48" spans="1:18" x14ac:dyDescent="0.3">
      <c r="A48" s="69" t="s">
        <v>38</v>
      </c>
      <c r="B48" s="81" t="str">
        <f t="shared" si="3"/>
        <v/>
      </c>
      <c r="C48" s="82"/>
      <c r="D48" s="104"/>
      <c r="E48" s="104"/>
      <c r="F48" s="61"/>
      <c r="G48" s="62"/>
    </row>
    <row r="49" spans="1:7" x14ac:dyDescent="0.3">
      <c r="A49" s="69" t="s">
        <v>39</v>
      </c>
      <c r="B49" s="81">
        <f t="shared" si="3"/>
        <v>140000</v>
      </c>
      <c r="C49" s="82"/>
      <c r="D49" s="104">
        <v>140000</v>
      </c>
      <c r="E49" s="104">
        <v>140000</v>
      </c>
      <c r="F49" s="61"/>
      <c r="G49" s="62"/>
    </row>
    <row r="50" spans="1:7" x14ac:dyDescent="0.3">
      <c r="A50" s="69" t="s">
        <v>105</v>
      </c>
      <c r="B50" s="81"/>
      <c r="C50" s="82"/>
      <c r="D50" s="104">
        <f>1000</f>
        <v>1000</v>
      </c>
      <c r="E50" s="104">
        <v>1000</v>
      </c>
      <c r="F50" s="61"/>
      <c r="G50" s="62"/>
    </row>
    <row r="51" spans="1:7" x14ac:dyDescent="0.3">
      <c r="A51" s="74" t="s">
        <v>40</v>
      </c>
      <c r="B51" s="83">
        <f t="shared" si="3"/>
        <v>5000</v>
      </c>
      <c r="C51" s="84"/>
      <c r="D51" s="106">
        <v>5000</v>
      </c>
      <c r="E51" s="106">
        <v>5000</v>
      </c>
      <c r="F51" s="86"/>
      <c r="G51" s="87"/>
    </row>
    <row r="52" spans="1:7" x14ac:dyDescent="0.3">
      <c r="A52" s="17" t="s">
        <v>96</v>
      </c>
      <c r="B52" s="35"/>
      <c r="C52" s="27"/>
      <c r="D52" s="27"/>
      <c r="E52" s="27"/>
      <c r="F52" s="27"/>
      <c r="G52" s="19"/>
    </row>
    <row r="53" spans="1:7" x14ac:dyDescent="0.3">
      <c r="A53" s="28" t="s">
        <v>24</v>
      </c>
      <c r="B53" s="41"/>
      <c r="C53" s="42"/>
      <c r="D53" s="108">
        <v>3300000</v>
      </c>
      <c r="E53" s="108">
        <v>3400000</v>
      </c>
      <c r="F53" s="27"/>
      <c r="G53" s="19"/>
    </row>
    <row r="54" spans="1:7" x14ac:dyDescent="0.3">
      <c r="A54" s="32" t="s">
        <v>25</v>
      </c>
      <c r="B54" s="43"/>
      <c r="C54" s="44"/>
      <c r="D54" s="104">
        <v>2900000</v>
      </c>
      <c r="E54" s="104">
        <v>2900000</v>
      </c>
      <c r="F54" s="35"/>
      <c r="G54" s="36"/>
    </row>
    <row r="55" spans="1:7" x14ac:dyDescent="0.3">
      <c r="A55" s="32" t="s">
        <v>26</v>
      </c>
      <c r="B55" s="43"/>
      <c r="C55" s="44"/>
      <c r="D55" s="104">
        <v>200000</v>
      </c>
      <c r="E55" s="104">
        <v>200000</v>
      </c>
      <c r="F55" s="35"/>
      <c r="G55" s="36"/>
    </row>
    <row r="56" spans="1:7" x14ac:dyDescent="0.3">
      <c r="A56" s="32" t="s">
        <v>45</v>
      </c>
      <c r="B56" s="43"/>
      <c r="C56" s="44"/>
      <c r="D56" s="104">
        <v>0</v>
      </c>
      <c r="E56" s="104">
        <v>0</v>
      </c>
      <c r="F56" s="35"/>
      <c r="G56" s="36"/>
    </row>
    <row r="57" spans="1:7" x14ac:dyDescent="0.3">
      <c r="A57" s="32" t="s">
        <v>106</v>
      </c>
      <c r="B57" s="43"/>
      <c r="C57" s="44"/>
      <c r="D57" s="104">
        <v>240000</v>
      </c>
      <c r="E57" s="104">
        <v>250000</v>
      </c>
      <c r="F57" s="35"/>
      <c r="G57" s="36"/>
    </row>
    <row r="58" spans="1:7" x14ac:dyDescent="0.3">
      <c r="A58" s="32" t="s">
        <v>27</v>
      </c>
      <c r="B58" s="43"/>
      <c r="C58" s="33"/>
      <c r="D58" s="104">
        <f>D53+D54+D55+D56+D57</f>
        <v>6640000</v>
      </c>
      <c r="E58" s="104">
        <f>E53+E54+E55+E56+E57</f>
        <v>6750000</v>
      </c>
      <c r="F58" s="35"/>
      <c r="G58" s="36"/>
    </row>
    <row r="59" spans="1:7" x14ac:dyDescent="0.3">
      <c r="A59" s="37" t="s">
        <v>112</v>
      </c>
      <c r="B59" s="45"/>
      <c r="C59" s="38"/>
      <c r="D59" s="106">
        <v>190000</v>
      </c>
      <c r="E59" s="106">
        <v>230000</v>
      </c>
      <c r="F59" s="40"/>
      <c r="G59" s="39"/>
    </row>
    <row r="60" spans="1:7" x14ac:dyDescent="0.3">
      <c r="A60" s="63" t="s">
        <v>97</v>
      </c>
      <c r="B60" s="85"/>
      <c r="C60" s="85"/>
      <c r="D60" s="85"/>
      <c r="E60" s="85"/>
      <c r="F60" s="85"/>
      <c r="G60" s="68"/>
    </row>
    <row r="61" spans="1:7" x14ac:dyDescent="0.3">
      <c r="A61" s="66" t="s">
        <v>46</v>
      </c>
      <c r="B61" s="88"/>
      <c r="C61" s="79"/>
      <c r="D61" s="109">
        <v>5960000</v>
      </c>
      <c r="E61" s="108">
        <v>6000000</v>
      </c>
      <c r="F61" s="85"/>
      <c r="G61" s="68"/>
    </row>
    <row r="62" spans="1:7" x14ac:dyDescent="0.3">
      <c r="A62" s="74" t="s">
        <v>47</v>
      </c>
      <c r="B62" s="89"/>
      <c r="C62" s="83"/>
      <c r="D62" s="110">
        <v>12000000</v>
      </c>
      <c r="E62" s="106">
        <v>12000000</v>
      </c>
      <c r="F62" s="86"/>
      <c r="G62" s="87"/>
    </row>
    <row r="63" spans="1:7" x14ac:dyDescent="0.3">
      <c r="A63" s="2"/>
      <c r="B63" s="2"/>
      <c r="C63" s="2"/>
      <c r="D63" s="2"/>
      <c r="E63" s="2"/>
      <c r="F63" s="2"/>
      <c r="G63" s="2"/>
    </row>
    <row r="64" spans="1:7" x14ac:dyDescent="0.3">
      <c r="A64" s="2"/>
      <c r="B64" s="2"/>
      <c r="C64" s="2"/>
      <c r="D64" s="2"/>
      <c r="E64" s="2"/>
      <c r="F64" s="2"/>
      <c r="G64" s="2"/>
    </row>
    <row r="65" spans="1:10" x14ac:dyDescent="0.3">
      <c r="A65" s="2"/>
      <c r="B65" s="2"/>
      <c r="C65" s="2"/>
      <c r="D65" s="2"/>
      <c r="E65" s="2"/>
      <c r="F65" s="2"/>
      <c r="G65" s="2"/>
    </row>
    <row r="66" spans="1:10" ht="18" x14ac:dyDescent="0.35">
      <c r="A66" s="1" t="s">
        <v>48</v>
      </c>
      <c r="B66" s="2"/>
      <c r="C66" s="2"/>
      <c r="D66" s="2"/>
      <c r="E66" s="2"/>
      <c r="F66" s="2"/>
      <c r="G66" s="2"/>
    </row>
    <row r="67" spans="1:10" x14ac:dyDescent="0.3">
      <c r="A67" s="2"/>
      <c r="B67" s="2"/>
      <c r="C67" s="2"/>
      <c r="D67" s="2"/>
      <c r="E67" s="2"/>
      <c r="F67" s="2"/>
      <c r="G67" s="2"/>
    </row>
    <row r="68" spans="1:10" x14ac:dyDescent="0.3">
      <c r="A68" s="48" t="s">
        <v>49</v>
      </c>
      <c r="B68" s="48" t="str">
        <f>B18</f>
        <v>Mittelwert</v>
      </c>
      <c r="C68" s="48"/>
      <c r="D68" s="48">
        <f t="shared" ref="D68:E68" si="4">D18</f>
        <v>2024</v>
      </c>
      <c r="E68" s="48">
        <f t="shared" si="4"/>
        <v>2025</v>
      </c>
      <c r="F68" s="2"/>
      <c r="G68" s="2"/>
    </row>
    <row r="69" spans="1:10" x14ac:dyDescent="0.3">
      <c r="A69" s="50" t="s">
        <v>50</v>
      </c>
      <c r="B69" s="56">
        <f>2.5*B28</f>
        <v>5718750</v>
      </c>
      <c r="C69" s="56"/>
      <c r="D69" s="56">
        <f t="shared" ref="D69:E69" si="5">2.5*D28</f>
        <v>5950000</v>
      </c>
      <c r="E69" s="56">
        <f t="shared" si="5"/>
        <v>5487500</v>
      </c>
      <c r="F69" s="2"/>
      <c r="G69" s="2"/>
    </row>
    <row r="70" spans="1:10" x14ac:dyDescent="0.3">
      <c r="A70" s="50" t="s">
        <v>51</v>
      </c>
      <c r="B70" s="56">
        <f>B32/0.07</f>
        <v>9369685.7142857127</v>
      </c>
      <c r="C70" s="56"/>
      <c r="D70" s="56">
        <f t="shared" ref="D70:E70" si="6">D32/0.07</f>
        <v>11082228.571428571</v>
      </c>
      <c r="E70" s="56">
        <f t="shared" si="6"/>
        <v>7657142.8571428563</v>
      </c>
      <c r="F70" s="2"/>
      <c r="G70" s="2"/>
    </row>
    <row r="71" spans="1:10" x14ac:dyDescent="0.3">
      <c r="A71" s="50" t="s">
        <v>17</v>
      </c>
      <c r="B71" s="56">
        <f>AVERAGE(B69:B70)</f>
        <v>7544217.8571428563</v>
      </c>
      <c r="C71" s="56"/>
      <c r="D71" s="56">
        <f t="shared" ref="D71:E71" si="7">AVERAGE(D69:D70)</f>
        <v>8516114.2857142854</v>
      </c>
      <c r="E71" s="56">
        <f t="shared" si="7"/>
        <v>6572321.4285714282</v>
      </c>
      <c r="F71" s="2"/>
      <c r="G71" s="2"/>
      <c r="J71" s="7" t="s">
        <v>116</v>
      </c>
    </row>
    <row r="72" spans="1:10" x14ac:dyDescent="0.3">
      <c r="A72" s="2"/>
      <c r="B72" s="2"/>
      <c r="C72" s="2"/>
      <c r="D72" s="2"/>
      <c r="E72" s="2"/>
      <c r="F72" s="2"/>
      <c r="G72" s="2"/>
    </row>
    <row r="73" spans="1:10" x14ac:dyDescent="0.3">
      <c r="A73" s="48" t="s">
        <v>52</v>
      </c>
      <c r="B73" s="50"/>
      <c r="C73" s="2"/>
      <c r="D73" s="2"/>
      <c r="E73" s="2"/>
      <c r="F73" s="2"/>
      <c r="G73" s="2"/>
    </row>
    <row r="74" spans="1:10" x14ac:dyDescent="0.3">
      <c r="A74" s="50" t="s">
        <v>53</v>
      </c>
      <c r="B74" s="56">
        <f>B71</f>
        <v>7544217.8571428563</v>
      </c>
      <c r="C74" s="2"/>
      <c r="D74" s="2"/>
      <c r="E74" s="2"/>
      <c r="F74" s="2"/>
      <c r="G74" s="2"/>
    </row>
    <row r="75" spans="1:10" x14ac:dyDescent="0.3">
      <c r="A75" s="50" t="s">
        <v>107</v>
      </c>
      <c r="B75" s="56">
        <f>SUM(E55+E56+E54)</f>
        <v>3100000</v>
      </c>
      <c r="C75" s="3"/>
      <c r="D75" s="3"/>
      <c r="E75" s="2"/>
      <c r="F75" s="2"/>
      <c r="G75" s="2"/>
    </row>
    <row r="76" spans="1:10" x14ac:dyDescent="0.3">
      <c r="A76" s="50" t="s">
        <v>54</v>
      </c>
      <c r="B76" s="59">
        <f>$B$74/B75</f>
        <v>2.4336186635944697</v>
      </c>
      <c r="C76" s="4"/>
      <c r="D76" s="4"/>
      <c r="E76" s="2"/>
      <c r="F76" s="2"/>
      <c r="G76" s="2"/>
      <c r="J76" s="7" t="s">
        <v>61</v>
      </c>
    </row>
    <row r="77" spans="1:10" x14ac:dyDescent="0.3">
      <c r="A77" s="2"/>
      <c r="B77" s="5"/>
      <c r="C77" s="4"/>
      <c r="D77" s="4"/>
      <c r="E77" s="2"/>
      <c r="F77" s="2"/>
      <c r="G77" s="2"/>
      <c r="J77" s="7"/>
    </row>
    <row r="78" spans="1:10" x14ac:dyDescent="0.3">
      <c r="A78" s="48" t="s">
        <v>62</v>
      </c>
      <c r="B78" s="59"/>
      <c r="C78" s="4"/>
      <c r="D78" s="4"/>
      <c r="E78" s="2"/>
      <c r="F78" s="2"/>
      <c r="G78" s="2"/>
      <c r="J78" s="7"/>
    </row>
    <row r="79" spans="1:10" x14ac:dyDescent="0.3">
      <c r="A79" s="50" t="s">
        <v>63</v>
      </c>
      <c r="B79" s="56">
        <f>B74</f>
        <v>7544217.8571428563</v>
      </c>
      <c r="C79" s="4"/>
      <c r="D79" s="4"/>
      <c r="E79" s="2"/>
      <c r="F79" s="2"/>
      <c r="G79" s="2"/>
      <c r="J79" s="7"/>
    </row>
    <row r="80" spans="1:10" x14ac:dyDescent="0.3">
      <c r="A80" s="50" t="s">
        <v>64</v>
      </c>
      <c r="B80" s="56">
        <f>E61</f>
        <v>6000000</v>
      </c>
      <c r="C80" s="4"/>
      <c r="D80" s="4"/>
      <c r="E80" s="2"/>
      <c r="F80" s="2"/>
      <c r="G80" s="2"/>
      <c r="J80" s="7"/>
    </row>
    <row r="81" spans="1:16" x14ac:dyDescent="0.3">
      <c r="A81" s="50" t="s">
        <v>54</v>
      </c>
      <c r="B81" s="59">
        <f>B79/B80</f>
        <v>1.2573696428571428</v>
      </c>
      <c r="C81" s="4"/>
      <c r="D81" s="4"/>
      <c r="E81" s="2"/>
      <c r="F81" s="2"/>
      <c r="G81" s="2"/>
      <c r="J81" s="7" t="s">
        <v>117</v>
      </c>
    </row>
    <row r="82" spans="1:16" x14ac:dyDescent="0.3">
      <c r="A82" s="2"/>
      <c r="B82" s="5"/>
      <c r="C82" s="4"/>
      <c r="D82" s="4"/>
      <c r="E82" s="2"/>
      <c r="F82" s="2"/>
      <c r="G82" s="2"/>
      <c r="J82" s="7"/>
    </row>
    <row r="83" spans="1:16" x14ac:dyDescent="0.3">
      <c r="A83" s="50" t="s">
        <v>72</v>
      </c>
      <c r="B83" s="54">
        <f>E53/E58</f>
        <v>0.50370370370370365</v>
      </c>
      <c r="C83" s="4"/>
      <c r="D83" s="4"/>
      <c r="E83" s="2"/>
      <c r="F83" s="2"/>
      <c r="G83" s="2"/>
      <c r="J83" s="7" t="s">
        <v>73</v>
      </c>
    </row>
    <row r="84" spans="1:16" x14ac:dyDescent="0.3">
      <c r="A84" s="50" t="s">
        <v>71</v>
      </c>
      <c r="B84" s="59">
        <f>SUM(E54:E56)/E32</f>
        <v>5.7835820895522385</v>
      </c>
      <c r="C84" s="4"/>
      <c r="D84" s="4"/>
      <c r="E84" s="2"/>
      <c r="F84" s="2"/>
      <c r="G84" s="2"/>
      <c r="J84" s="7" t="s">
        <v>118</v>
      </c>
    </row>
    <row r="85" spans="1:16" x14ac:dyDescent="0.3">
      <c r="A85" s="2"/>
      <c r="B85" s="5"/>
      <c r="C85" s="4"/>
      <c r="D85" s="4"/>
      <c r="E85" s="2"/>
      <c r="F85" s="2"/>
      <c r="G85" s="2"/>
      <c r="J85" s="7"/>
    </row>
    <row r="86" spans="1:16" x14ac:dyDescent="0.3">
      <c r="A86" s="48" t="s">
        <v>114</v>
      </c>
      <c r="B86" s="49" t="s">
        <v>57</v>
      </c>
      <c r="C86" s="49" t="s">
        <v>58</v>
      </c>
      <c r="D86" s="55" t="s">
        <v>65</v>
      </c>
      <c r="E86" s="50"/>
      <c r="F86" s="2"/>
      <c r="G86" s="2"/>
      <c r="J86" s="2" t="s">
        <v>110</v>
      </c>
    </row>
    <row r="87" spans="1:16" x14ac:dyDescent="0.3">
      <c r="A87" s="50" t="s">
        <v>55</v>
      </c>
      <c r="B87" s="56">
        <v>140000</v>
      </c>
      <c r="C87" s="56">
        <v>200000</v>
      </c>
      <c r="D87" s="57">
        <v>40</v>
      </c>
      <c r="E87" s="50"/>
      <c r="F87" s="2"/>
      <c r="G87" s="2"/>
      <c r="J87" s="2" t="s">
        <v>66</v>
      </c>
    </row>
    <row r="88" spans="1:16" x14ac:dyDescent="0.3">
      <c r="A88" s="50" t="s">
        <v>42</v>
      </c>
      <c r="B88" s="56">
        <v>220000</v>
      </c>
      <c r="C88" s="56">
        <v>280000</v>
      </c>
      <c r="D88" s="57">
        <v>33</v>
      </c>
      <c r="E88" s="50"/>
      <c r="F88" s="2"/>
      <c r="G88" s="2"/>
    </row>
    <row r="89" spans="1:16" x14ac:dyDescent="0.3">
      <c r="A89" s="50" t="s">
        <v>56</v>
      </c>
      <c r="B89" s="56">
        <v>300000</v>
      </c>
      <c r="C89" s="56">
        <v>360000</v>
      </c>
      <c r="D89" s="57">
        <v>26</v>
      </c>
      <c r="E89" s="50"/>
      <c r="F89" s="2"/>
      <c r="G89" s="2"/>
    </row>
    <row r="90" spans="1:16" x14ac:dyDescent="0.3">
      <c r="A90" s="50" t="s">
        <v>115</v>
      </c>
      <c r="B90" s="56">
        <f>B88*B5</f>
        <v>11440000</v>
      </c>
      <c r="C90" s="56">
        <f>30*C88</f>
        <v>8400000</v>
      </c>
      <c r="D90" s="50"/>
      <c r="E90" s="50"/>
      <c r="F90" s="2"/>
      <c r="G90" s="2"/>
      <c r="J90" s="111" t="s">
        <v>90</v>
      </c>
      <c r="K90" s="112"/>
      <c r="L90" s="112"/>
      <c r="M90" s="112"/>
      <c r="N90" s="112"/>
      <c r="O90" s="112"/>
      <c r="P90" s="112"/>
    </row>
    <row r="91" spans="1:16" x14ac:dyDescent="0.3">
      <c r="A91" s="50" t="s">
        <v>60</v>
      </c>
      <c r="B91" s="56">
        <f>B90/D88</f>
        <v>346666.66666666669</v>
      </c>
      <c r="C91" s="56">
        <f>C90/D88</f>
        <v>254545.45454545456</v>
      </c>
      <c r="D91" s="50"/>
      <c r="E91" s="50"/>
      <c r="F91" s="2"/>
      <c r="G91" s="2"/>
    </row>
    <row r="92" spans="1:16" x14ac:dyDescent="0.3">
      <c r="A92" s="50" t="s">
        <v>69</v>
      </c>
      <c r="B92" s="56">
        <v>60000</v>
      </c>
      <c r="C92" s="56">
        <v>60000</v>
      </c>
      <c r="D92" s="50"/>
      <c r="E92" s="50"/>
      <c r="F92" s="2"/>
      <c r="G92" s="2"/>
      <c r="J92" s="2" t="s">
        <v>119</v>
      </c>
    </row>
    <row r="93" spans="1:16" x14ac:dyDescent="0.3">
      <c r="A93" s="50" t="s">
        <v>68</v>
      </c>
      <c r="B93" s="56">
        <f>B91+B92</f>
        <v>406666.66666666669</v>
      </c>
      <c r="C93" s="56">
        <f>C91+C92</f>
        <v>314545.45454545459</v>
      </c>
      <c r="D93" s="50"/>
      <c r="E93" s="50"/>
      <c r="F93" s="2"/>
      <c r="G93" s="2"/>
    </row>
    <row r="94" spans="1:16" x14ac:dyDescent="0.3">
      <c r="A94" s="50"/>
      <c r="B94" s="49" t="s">
        <v>17</v>
      </c>
      <c r="C94" s="49" t="s">
        <v>17</v>
      </c>
      <c r="D94" s="49">
        <f>D18</f>
        <v>2024</v>
      </c>
      <c r="E94" s="49">
        <f>E68</f>
        <v>2025</v>
      </c>
      <c r="F94" s="2"/>
      <c r="G94" s="2"/>
    </row>
    <row r="95" spans="1:16" x14ac:dyDescent="0.3">
      <c r="A95" s="50" t="s">
        <v>108</v>
      </c>
      <c r="B95" s="56">
        <f>AVERAGE(D95:E95)</f>
        <v>649878</v>
      </c>
      <c r="C95" s="56">
        <f>AVERAGE(D95:E95)</f>
        <v>649878</v>
      </c>
      <c r="D95" s="56">
        <f t="shared" ref="D95:E95" si="8">D49+D34</f>
        <v>769756</v>
      </c>
      <c r="E95" s="56">
        <f t="shared" si="8"/>
        <v>530000</v>
      </c>
      <c r="F95" s="9"/>
      <c r="G95" s="2"/>
    </row>
    <row r="96" spans="1:16" x14ac:dyDescent="0.3">
      <c r="A96" s="50"/>
      <c r="B96" s="49" t="s">
        <v>59</v>
      </c>
      <c r="C96" s="49" t="s">
        <v>58</v>
      </c>
      <c r="D96" s="50"/>
      <c r="E96" s="50"/>
      <c r="F96" s="2"/>
      <c r="G96" s="2"/>
    </row>
    <row r="97" spans="1:10" x14ac:dyDescent="0.3">
      <c r="A97" s="50" t="s">
        <v>67</v>
      </c>
      <c r="B97" s="58">
        <f>B95/B93</f>
        <v>1.5980606557377048</v>
      </c>
      <c r="C97" s="58">
        <f>C95/C93</f>
        <v>2.0660861271676296</v>
      </c>
      <c r="D97" s="50"/>
      <c r="E97" s="50"/>
      <c r="F97" s="2"/>
      <c r="G97" s="2"/>
      <c r="J97" s="7" t="s">
        <v>70</v>
      </c>
    </row>
    <row r="98" spans="1:10" x14ac:dyDescent="0.3">
      <c r="A98" s="2"/>
      <c r="B98" s="2"/>
      <c r="C98" s="2"/>
      <c r="D98" s="2"/>
      <c r="E98" s="2"/>
      <c r="F98" s="2"/>
      <c r="G98" s="2"/>
    </row>
    <row r="99" spans="1:10" x14ac:dyDescent="0.3">
      <c r="A99" s="48" t="s">
        <v>74</v>
      </c>
      <c r="B99" s="49" t="s">
        <v>17</v>
      </c>
      <c r="C99" s="2"/>
      <c r="D99" s="2"/>
      <c r="E99" s="2"/>
      <c r="F99" s="2"/>
      <c r="G99" s="2"/>
    </row>
    <row r="100" spans="1:10" x14ac:dyDescent="0.3">
      <c r="A100" s="50" t="s">
        <v>75</v>
      </c>
      <c r="B100" s="53">
        <f>D21/D28</f>
        <v>0.67226890756302526</v>
      </c>
      <c r="C100" s="2"/>
      <c r="D100" s="2"/>
      <c r="E100" s="2"/>
      <c r="F100" s="2"/>
      <c r="G100" s="2"/>
    </row>
    <row r="101" spans="1:10" x14ac:dyDescent="0.3">
      <c r="A101" s="50" t="s">
        <v>76</v>
      </c>
      <c r="B101" s="53">
        <f>D22/D28</f>
        <v>0.2857142857142857</v>
      </c>
      <c r="C101" s="2"/>
      <c r="D101" s="2"/>
      <c r="E101" s="2"/>
      <c r="F101" s="2"/>
      <c r="G101" s="2"/>
    </row>
    <row r="102" spans="1:10" x14ac:dyDescent="0.3">
      <c r="A102" s="2"/>
      <c r="B102" s="2"/>
      <c r="C102" s="2"/>
      <c r="D102" s="2"/>
      <c r="E102" s="2"/>
      <c r="F102" s="2"/>
      <c r="G102" s="2"/>
    </row>
    <row r="103" spans="1:10" x14ac:dyDescent="0.3">
      <c r="A103" s="48" t="s">
        <v>79</v>
      </c>
      <c r="B103" s="49" t="s">
        <v>17</v>
      </c>
      <c r="C103" s="2"/>
      <c r="D103" s="2"/>
      <c r="E103" s="2"/>
      <c r="F103" s="2"/>
      <c r="G103" s="2"/>
    </row>
    <row r="104" spans="1:10" x14ac:dyDescent="0.3">
      <c r="A104" s="50" t="s">
        <v>80</v>
      </c>
      <c r="B104" s="53">
        <f>B41/B28</f>
        <v>0.47431693989071039</v>
      </c>
      <c r="C104" s="2"/>
      <c r="D104" s="2"/>
      <c r="E104" s="2"/>
      <c r="F104" s="2"/>
      <c r="G104" s="2"/>
    </row>
    <row r="105" spans="1:10" x14ac:dyDescent="0.3">
      <c r="A105" s="50" t="s">
        <v>81</v>
      </c>
      <c r="B105" s="53">
        <f>B38/B21</f>
        <v>1.3870967741935483E-2</v>
      </c>
      <c r="C105" s="2"/>
      <c r="D105" s="2"/>
      <c r="E105" s="2"/>
      <c r="F105" s="2"/>
      <c r="G105" s="2"/>
    </row>
    <row r="106" spans="1:10" x14ac:dyDescent="0.3">
      <c r="A106" s="50" t="s">
        <v>82</v>
      </c>
      <c r="B106" s="53">
        <f>B39/B22</f>
        <v>0.37051792828685259</v>
      </c>
      <c r="C106" s="2"/>
      <c r="D106" s="2"/>
      <c r="E106" s="2"/>
      <c r="F106" s="2"/>
      <c r="G106" s="2"/>
    </row>
    <row r="107" spans="1:10" x14ac:dyDescent="0.3">
      <c r="A107" s="50" t="s">
        <v>83</v>
      </c>
      <c r="B107" s="54">
        <f>B30/B$28</f>
        <v>0.3978142076502732</v>
      </c>
      <c r="C107" s="2"/>
      <c r="D107" s="2"/>
      <c r="E107" s="2"/>
      <c r="F107" s="2"/>
      <c r="G107" s="2"/>
    </row>
    <row r="108" spans="1:10" x14ac:dyDescent="0.3">
      <c r="A108" s="50" t="s">
        <v>84</v>
      </c>
      <c r="B108" s="54">
        <f t="shared" ref="B108:B109" si="9">B31/B$28</f>
        <v>0.29721442622950822</v>
      </c>
      <c r="C108" s="2"/>
      <c r="D108" s="2"/>
      <c r="E108" s="2"/>
      <c r="F108" s="2"/>
      <c r="G108" s="2"/>
    </row>
    <row r="109" spans="1:10" x14ac:dyDescent="0.3">
      <c r="A109" s="50" t="s">
        <v>85</v>
      </c>
      <c r="B109" s="54">
        <f t="shared" si="9"/>
        <v>0.28672262295081968</v>
      </c>
      <c r="C109" s="2"/>
      <c r="D109" s="2"/>
      <c r="E109" s="2"/>
      <c r="F109" s="2"/>
      <c r="G109" s="2"/>
    </row>
    <row r="110" spans="1:10" x14ac:dyDescent="0.3">
      <c r="A110" s="50" t="s">
        <v>86</v>
      </c>
      <c r="B110" s="53">
        <f>B42/B28</f>
        <v>2.0196939890710381E-2</v>
      </c>
      <c r="C110" s="2"/>
      <c r="D110" s="2"/>
      <c r="E110" s="2"/>
      <c r="F110" s="2"/>
      <c r="G110" s="2"/>
    </row>
    <row r="111" spans="1:10" x14ac:dyDescent="0.3">
      <c r="A111" s="2"/>
      <c r="B111" s="2"/>
      <c r="C111" s="2"/>
      <c r="D111" s="2"/>
      <c r="E111" s="2"/>
      <c r="F111" s="2"/>
      <c r="G111" s="2"/>
    </row>
    <row r="112" spans="1:10" x14ac:dyDescent="0.3">
      <c r="A112" s="48" t="s">
        <v>93</v>
      </c>
      <c r="B112" s="49" t="s">
        <v>17</v>
      </c>
      <c r="C112" s="49"/>
      <c r="D112" s="49">
        <f>D94</f>
        <v>2024</v>
      </c>
      <c r="E112" s="49">
        <f>E94</f>
        <v>2025</v>
      </c>
      <c r="F112" s="2"/>
      <c r="G112" s="2"/>
    </row>
    <row r="113" spans="1:7" x14ac:dyDescent="0.3">
      <c r="A113" s="50" t="s">
        <v>89</v>
      </c>
      <c r="B113" s="51">
        <f t="shared" ref="B113:B115" si="10">AVERAGE(C113:E113)</f>
        <v>15600</v>
      </c>
      <c r="C113" s="51"/>
      <c r="D113" s="51">
        <f>D19*$B$5</f>
        <v>15600</v>
      </c>
      <c r="E113" s="51">
        <f>E19*$B$5</f>
        <v>15600</v>
      </c>
      <c r="F113" s="2"/>
      <c r="G113" s="2"/>
    </row>
    <row r="114" spans="1:7" x14ac:dyDescent="0.3">
      <c r="A114" s="50" t="s">
        <v>91</v>
      </c>
      <c r="B114" s="52">
        <f t="shared" si="10"/>
        <v>0.60499999999999998</v>
      </c>
      <c r="C114" s="52"/>
      <c r="D114" s="52">
        <f>D20</f>
        <v>0.59</v>
      </c>
      <c r="E114" s="52">
        <f>E20</f>
        <v>0.62</v>
      </c>
      <c r="F114" s="2"/>
      <c r="G114" s="2"/>
    </row>
    <row r="115" spans="1:7" x14ac:dyDescent="0.3">
      <c r="A115" s="50" t="s">
        <v>92</v>
      </c>
      <c r="B115" s="51">
        <f t="shared" si="10"/>
        <v>9438</v>
      </c>
      <c r="C115" s="51"/>
      <c r="D115" s="51">
        <f t="shared" ref="D115:E115" si="11">D113*D114</f>
        <v>9204</v>
      </c>
      <c r="E115" s="51">
        <f t="shared" si="11"/>
        <v>9672</v>
      </c>
      <c r="F115" s="2"/>
      <c r="G115" s="2"/>
    </row>
    <row r="116" spans="1:7" x14ac:dyDescent="0.3">
      <c r="A116" s="50" t="s">
        <v>87</v>
      </c>
      <c r="B116" s="51">
        <f>AVERAGE(C116:E116)</f>
        <v>164.46215530414545</v>
      </c>
      <c r="C116" s="51"/>
      <c r="D116" s="51">
        <f>D21/D115</f>
        <v>173.83746197305518</v>
      </c>
      <c r="E116" s="51">
        <f>E21/E115</f>
        <v>155.08684863523573</v>
      </c>
      <c r="F116" s="2"/>
      <c r="G116" s="2"/>
    </row>
    <row r="117" spans="1:7" x14ac:dyDescent="0.3">
      <c r="A117" s="50" t="s">
        <v>88</v>
      </c>
      <c r="B117" s="51">
        <f t="shared" ref="B117:B118" si="12">AVERAGE(C117:E117)</f>
        <v>99.358974358974365</v>
      </c>
      <c r="C117" s="51"/>
      <c r="D117" s="51">
        <f>D21/D113</f>
        <v>102.56410256410257</v>
      </c>
      <c r="E117" s="51">
        <f>E21/E113</f>
        <v>96.15384615384616</v>
      </c>
      <c r="F117" s="2"/>
      <c r="G117" s="2"/>
    </row>
    <row r="118" spans="1:7" x14ac:dyDescent="0.3">
      <c r="A118" s="50" t="s">
        <v>109</v>
      </c>
      <c r="B118" s="51">
        <f t="shared" si="12"/>
        <v>42.043461538461543</v>
      </c>
      <c r="C118" s="51"/>
      <c r="D118" s="51">
        <f>D32/D113</f>
        <v>49.727948717948721</v>
      </c>
      <c r="E118" s="51">
        <f>E32/E113</f>
        <v>34.358974358974358</v>
      </c>
      <c r="F118" s="2"/>
      <c r="G118" s="2"/>
    </row>
    <row r="119" spans="1:7" x14ac:dyDescent="0.3">
      <c r="A119" s="2"/>
      <c r="B119" s="2"/>
      <c r="C119" s="2"/>
      <c r="D119" s="2"/>
      <c r="E119" s="2"/>
      <c r="F119" s="2"/>
      <c r="G119" s="2"/>
    </row>
    <row r="120" spans="1:7" x14ac:dyDescent="0.3">
      <c r="A120" s="46" t="s">
        <v>98</v>
      </c>
      <c r="B120" s="47"/>
      <c r="C120" s="47"/>
      <c r="D120" s="47"/>
      <c r="E120" s="47"/>
      <c r="F120" s="2"/>
      <c r="G120" s="2"/>
    </row>
    <row r="121" spans="1:7" x14ac:dyDescent="0.3">
      <c r="A121" s="47"/>
      <c r="B121" s="47"/>
      <c r="C121" s="47"/>
      <c r="D121" s="47"/>
      <c r="E121" s="47"/>
      <c r="F121" s="2"/>
      <c r="G121" s="2"/>
    </row>
    <row r="122" spans="1:7" x14ac:dyDescent="0.3">
      <c r="A122" s="47"/>
      <c r="B122" s="47"/>
      <c r="C122" s="47"/>
      <c r="D122" s="47"/>
      <c r="E122" s="47"/>
      <c r="F122" s="2"/>
      <c r="G122" s="2"/>
    </row>
    <row r="123" spans="1:7" x14ac:dyDescent="0.3">
      <c r="A123" s="47"/>
      <c r="B123" s="47"/>
      <c r="C123" s="47"/>
      <c r="D123" s="47"/>
      <c r="E123" s="47"/>
      <c r="F123" s="2"/>
      <c r="G123" s="2"/>
    </row>
    <row r="124" spans="1:7" x14ac:dyDescent="0.3">
      <c r="A124" s="47"/>
      <c r="B124" s="47"/>
      <c r="C124" s="47"/>
      <c r="D124" s="47"/>
      <c r="E124" s="47"/>
      <c r="F124" s="2"/>
      <c r="G124" s="2"/>
    </row>
    <row r="125" spans="1:7" x14ac:dyDescent="0.3">
      <c r="A125" s="47"/>
      <c r="B125" s="47"/>
      <c r="C125" s="47"/>
      <c r="D125" s="47"/>
      <c r="E125" s="47"/>
      <c r="F125" s="2"/>
      <c r="G125" s="2"/>
    </row>
    <row r="126" spans="1:7" x14ac:dyDescent="0.3">
      <c r="A126" s="47"/>
      <c r="B126" s="47"/>
      <c r="C126" s="47"/>
      <c r="D126" s="47"/>
      <c r="E126" s="47"/>
      <c r="F126" s="2"/>
      <c r="G126" s="2"/>
    </row>
    <row r="127" spans="1:7" x14ac:dyDescent="0.3">
      <c r="A127" s="47"/>
      <c r="B127" s="47"/>
      <c r="C127" s="47"/>
      <c r="D127" s="47"/>
      <c r="E127" s="47"/>
      <c r="F127" s="2"/>
      <c r="G127" s="2"/>
    </row>
    <row r="128" spans="1:7" x14ac:dyDescent="0.3">
      <c r="A128" s="47"/>
      <c r="B128" s="47"/>
      <c r="C128" s="47"/>
      <c r="D128" s="47"/>
      <c r="E128" s="47"/>
      <c r="F128" s="2"/>
      <c r="G128" s="2"/>
    </row>
    <row r="129" spans="1:7" x14ac:dyDescent="0.3">
      <c r="A129" s="47"/>
      <c r="B129" s="47"/>
      <c r="C129" s="47"/>
      <c r="D129" s="47"/>
      <c r="E129" s="47"/>
      <c r="F129" s="2"/>
      <c r="G129" s="2"/>
    </row>
    <row r="130" spans="1:7" x14ac:dyDescent="0.3">
      <c r="A130" s="47"/>
      <c r="B130" s="47"/>
      <c r="C130" s="47"/>
      <c r="D130" s="47"/>
      <c r="E130" s="47"/>
      <c r="F130" s="2"/>
      <c r="G130" s="2"/>
    </row>
    <row r="131" spans="1:7" x14ac:dyDescent="0.3">
      <c r="A131" s="47"/>
      <c r="B131" s="47"/>
      <c r="C131" s="47"/>
      <c r="D131" s="47"/>
      <c r="E131" s="47"/>
      <c r="F131" s="2"/>
      <c r="G131" s="2"/>
    </row>
    <row r="132" spans="1:7" x14ac:dyDescent="0.3">
      <c r="A132" s="47"/>
      <c r="B132" s="47"/>
      <c r="C132" s="47"/>
      <c r="D132" s="47"/>
      <c r="E132" s="47"/>
      <c r="F132" s="2"/>
      <c r="G132" s="2"/>
    </row>
    <row r="133" spans="1:7" x14ac:dyDescent="0.3">
      <c r="A133" s="47"/>
      <c r="B133" s="47"/>
      <c r="C133" s="47"/>
      <c r="D133" s="47"/>
      <c r="E133" s="47"/>
      <c r="F133" s="2"/>
      <c r="G133" s="2"/>
    </row>
    <row r="134" spans="1:7" x14ac:dyDescent="0.3">
      <c r="A134" s="47"/>
      <c r="B134" s="47"/>
      <c r="C134" s="47"/>
      <c r="D134" s="47"/>
      <c r="E134" s="47"/>
    </row>
  </sheetData>
  <mergeCells count="5">
    <mergeCell ref="C8:G10"/>
    <mergeCell ref="C4:G6"/>
    <mergeCell ref="A12:G13"/>
    <mergeCell ref="A15:G16"/>
    <mergeCell ref="A120:E134"/>
  </mergeCells>
  <pageMargins left="0.70866141732283472" right="0.70866141732283472" top="0.78740157480314965" bottom="0.78740157480314965" header="0.31496062992125984" footer="0.31496062992125984"/>
  <pageSetup paperSize="9" scale="77" orientation="portrait" verticalDpi="0" r:id="rId1"/>
  <ignoredErrors>
    <ignoredError sqref="D28:E28 B84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5c1ef4-a5a8-4f60-b734-518beb01c7b7" xsi:nil="true"/>
    <lcf76f155ced4ddcb4097134ff3c332f xmlns="9a7d57e2-a6f6-4353-bdc3-995d0b2e54a4">
      <Terms xmlns="http://schemas.microsoft.com/office/infopath/2007/PartnerControls"/>
    </lcf76f155ced4ddcb4097134ff3c332f>
    <TopPicsSB xmlns="9a7d57e2-a6f6-4353-bdc3-995d0b2e54a4" xsi:nil="true"/>
    <LikesCount xmlns="http://schemas.microsoft.com/sharepoint/v3" xsi:nil="true"/>
    <Unterordner xmlns="9a7d57e2-a6f6-4353-bdc3-995d0b2e54a4" xsi:nil="true"/>
    <Unterordner2 xmlns="9a7d57e2-a6f6-4353-bdc3-995d0b2e54a4" xsi:nil="true"/>
    <Favorit xmlns="9a7d57e2-a6f6-4353-bdc3-995d0b2e54a4" xsi:nil="true"/>
    <Ratings xmlns="http://schemas.microsoft.com/sharepoint/v3" xsi:nil="true"/>
    <Link_x0020_oder_x0020_Bild xmlns="9a7d57e2-a6f6-4353-bdc3-995d0b2e54a4">
      <Url xsi:nil="true"/>
      <Description xsi:nil="true"/>
    </Link_x0020_oder_x0020_Bild>
    <Unterordner_x0028_LINKS_x0029_ xmlns="9a7d57e2-a6f6-4353-bdc3-995d0b2e54a4">
      <Url xsi:nil="true"/>
      <Description xsi:nil="true"/>
    </Unterordner_x0028_LINKS_x0029_>
    <TopPics xmlns="9a7d57e2-a6f6-4353-bdc3-995d0b2e54a4" xsi:nil="true"/>
    <RatingCount xmlns="http://schemas.microsoft.com/sharepoint/v3" xsi:nil="true"/>
    <LikedBy xmlns="http://schemas.microsoft.com/sharepoint/v3">
      <UserInfo>
        <DisplayName/>
        <AccountId xsi:nil="true"/>
        <AccountType/>
      </UserInfo>
    </LikedBy>
    <Auswahl xmlns="9a7d57e2-a6f6-4353-bdc3-995d0b2e54a4">true</Auswahl>
    <Person xmlns="9a7d57e2-a6f6-4353-bdc3-995d0b2e54a4">
      <UserInfo>
        <DisplayName/>
        <AccountId xsi:nil="true"/>
        <AccountType/>
      </UserInfo>
    </Person>
    <Kategorie xmlns="9a7d57e2-a6f6-4353-bdc3-995d0b2e54a4" xsi:nil="true"/>
    <AverageRating xmlns="http://schemas.microsoft.com/sharepoint/v3" xsi:nil="true"/>
    <TopPicsCT xmlns="9a7d57e2-a6f6-4353-bdc3-995d0b2e54a4" xsi:nil="true"/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56FDFCB57D0948B915F9BF5E819397" ma:contentTypeVersion="39" ma:contentTypeDescription="Ein neues Dokument erstellen." ma:contentTypeScope="" ma:versionID="45a1c7cc98e2c58174a11ccbaa6cf1e1">
  <xsd:schema xmlns:xsd="http://www.w3.org/2001/XMLSchema" xmlns:xs="http://www.w3.org/2001/XMLSchema" xmlns:p="http://schemas.microsoft.com/office/2006/metadata/properties" xmlns:ns1="http://schemas.microsoft.com/sharepoint/v3" xmlns:ns2="9a7d57e2-a6f6-4353-bdc3-995d0b2e54a4" xmlns:ns3="bd5c1ef4-a5a8-4f60-b734-518beb01c7b7" targetNamespace="http://schemas.microsoft.com/office/2006/metadata/properties" ma:root="true" ma:fieldsID="0b95eb98389aa212ed756920b75816b2" ns1:_="" ns2:_="" ns3:_="">
    <xsd:import namespace="http://schemas.microsoft.com/sharepoint/v3"/>
    <xsd:import namespace="9a7d57e2-a6f6-4353-bdc3-995d0b2e54a4"/>
    <xsd:import namespace="bd5c1ef4-a5a8-4f60-b734-518beb01c7b7"/>
    <xsd:element name="properties">
      <xsd:complexType>
        <xsd:sequence>
          <xsd:element name="documentManagement">
            <xsd:complexType>
              <xsd:all>
                <xsd:element ref="ns2:Link_x0020_oder_x0020_Bild" minOccurs="0"/>
                <xsd:element ref="ns2:Unterordner" minOccurs="0"/>
                <xsd:element ref="ns2:Unterordner2" minOccurs="0"/>
                <xsd:element ref="ns2:Unterordner_x0028_LINKS_x0029_" minOccurs="0"/>
                <xsd:element ref="ns2:Kategorie" minOccurs="0"/>
                <xsd:element ref="ns2:Person" minOccurs="0"/>
                <xsd:element ref="ns2:Auswah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TopPics" minOccurs="0"/>
                <xsd:element ref="ns2:TopPicsSB" minOccurs="0"/>
                <xsd:element ref="ns2:TopPicsCT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3:SharedWithUser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Favorit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35" nillable="true" ma:displayName="Bewertung (0 - 5)" ma:decimals="2" ma:description="Mittelwert aller Bewertungen, die abgegeben wurden." ma:hidden="true" ma:internalName="AverageRating" ma:readOnly="false">
      <xsd:simpleType>
        <xsd:restriction base="dms:Number"/>
      </xsd:simpleType>
    </xsd:element>
    <xsd:element name="RatingCount" ma:index="36" nillable="true" ma:displayName="Anzahl Bewertungen" ma:decimals="0" ma:description="Anzahl abgegebener Bewertungen" ma:hidden="true" ma:internalName="RatingCount" ma:readOnly="false">
      <xsd:simpleType>
        <xsd:restriction base="dms:Number"/>
      </xsd:simpleType>
    </xsd:element>
    <xsd:element name="RatedBy" ma:index="37" nillable="true" ma:displayName="Bewertet von" ma:description="Benutzer haben das Element bewertet." ma:hidden="true" ma:list="UserInfo" ma:internalName="RatedBy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8" nillable="true" ma:displayName="Benutzerbewertungen" ma:description="Bewertungen für das Element" ma:hidden="true" ma:internalName="Ratings" ma:readOnly="false">
      <xsd:simpleType>
        <xsd:restriction base="dms:Note"/>
      </xsd:simpleType>
    </xsd:element>
    <xsd:element name="LikesCount" ma:index="39" nillable="true" ma:displayName="Anzahl 'Gefällt mir'" ma:hidden="true" ma:internalName="LikesCount" ma:readOnly="false">
      <xsd:simpleType>
        <xsd:restriction base="dms:Unknown"/>
      </xsd:simpleType>
    </xsd:element>
    <xsd:element name="LikedBy" ma:index="40" nillable="true" ma:displayName="Gefällt" ma:hidden="true" ma:list="UserInfo" ma:internalName="LikedBy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d57e2-a6f6-4353-bdc3-995d0b2e54a4" elementFormDefault="qualified">
    <xsd:import namespace="http://schemas.microsoft.com/office/2006/documentManagement/types"/>
    <xsd:import namespace="http://schemas.microsoft.com/office/infopath/2007/PartnerControls"/>
    <xsd:element name="Link_x0020_oder_x0020_Bild" ma:index="2" nillable="true" ma:displayName="Link oder Bild" ma:format="Hyperlink" ma:internalName="Link_x0020_oder_x0020_Bild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Unterordner" ma:index="4" nillable="true" ma:displayName="Inhalte (Unterordner)" ma:format="Dropdown" ma:internalName="Unterordner" ma:readOnly="false">
      <xsd:simpleType>
        <xsd:restriction base="dms:Note">
          <xsd:maxLength value="255"/>
        </xsd:restriction>
      </xsd:simpleType>
    </xsd:element>
    <xsd:element name="Unterordner2" ma:index="5" nillable="true" ma:displayName="Unterordner 2" ma:format="Dropdown" ma:list="9a7d57e2-a6f6-4353-bdc3-995d0b2e54a4" ma:internalName="Unterordner2" ma:readOnly="false" ma:showField="Title">
      <xsd:simpleType>
        <xsd:restriction base="dms:Lookup"/>
      </xsd:simpleType>
    </xsd:element>
    <xsd:element name="Unterordner_x0028_LINKS_x0029_" ma:index="6" nillable="true" ma:displayName="Unterordner (LINKS)" ma:format="Hyperlink" ma:internalName="Unterordner_x0028_LINKS_x0029_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Kategorie" ma:index="7" nillable="true" ma:displayName="Kategorie" ma:format="Thumbnail" ma:internalName="Kategorie" ma:readOnly="false">
      <xsd:simpleType>
        <xsd:restriction base="dms:Unknown"/>
      </xsd:simpleType>
    </xsd:element>
    <xsd:element name="Person" ma:index="8" nillable="true" ma:displayName="Person" ma:format="Dropdown" ma:list="UserInfo" ma:SharePointGroup="0" ma:internalName="Person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swahl" ma:index="9" nillable="true" ma:displayName="Auswahl" ma:default="1" ma:format="Dropdown" ma:internalName="Auswahl" ma:readOnly="false">
      <xsd:simpleType>
        <xsd:restriction base="dms:Boolean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9a48e02a-304b-44db-a51f-647cba8d1c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opPics" ma:index="24" nillable="true" ma:displayName="Top Pics" ma:format="Dropdown" ma:hidden="true" ma:internalName="TopPics" ma:readOnly="false">
      <xsd:simpleType>
        <xsd:restriction base="dms:Choice">
          <xsd:enumeration value="10/10"/>
          <xsd:enumeration value="8/10"/>
          <xsd:enumeration value="Für andere Projekte besser"/>
        </xsd:restriction>
      </xsd:simpleType>
    </xsd:element>
    <xsd:element name="TopPicsSB" ma:index="25" nillable="true" ma:displayName="Top Pics SB" ma:format="Dropdown" ma:hidden="true" ma:internalName="TopPicsSB" ma:readOnly="false">
      <xsd:simpleType>
        <xsd:restriction base="dms:Choice">
          <xsd:enumeration value="10/10"/>
          <xsd:enumeration value="8/10"/>
          <xsd:enumeration value="andere Projekte besser"/>
        </xsd:restriction>
      </xsd:simpleType>
    </xsd:element>
    <xsd:element name="TopPicsCT" ma:index="26" nillable="true" ma:displayName="Top Pics CT" ma:format="Dropdown" ma:hidden="true" ma:internalName="TopPicsCT" ma:readOnly="false">
      <xsd:simpleType>
        <xsd:restriction base="dms:Choice">
          <xsd:enumeration value="10/10"/>
          <xsd:enumeration value="8/10"/>
          <xsd:enumeration value="andere Projekte besser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Favorit" ma:index="41" nillable="true" ma:displayName="Favorit" ma:format="Dropdown" ma:hidden="true" ma:internalName="Favorit" ma:readOnly="false">
      <xsd:simpleType>
        <xsd:restriction base="dms:Choice">
          <xsd:enumeration value="Auswahl 1"/>
          <xsd:enumeration value="Auswahl 2"/>
          <xsd:enumeration value="Auswahl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5c1ef4-a5a8-4f60-b734-518beb01c7b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a9aeb69-1acc-460c-b6e0-f66c24fee4fc}" ma:internalName="TaxCatchAll" ma:readOnly="false" ma:showField="CatchAllData" ma:web="bd5c1ef4-a5a8-4f60-b734-518beb01c7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4" nillable="true" ma:displayName="Freigegeben fü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Freigegeben für -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A5600D-8880-4029-9EB5-198EDEC386D2}">
  <ds:schemaRefs>
    <ds:schemaRef ds:uri="http://schemas.microsoft.com/office/2006/metadata/properties"/>
    <ds:schemaRef ds:uri="http://schemas.microsoft.com/office/infopath/2007/PartnerControls"/>
    <ds:schemaRef ds:uri="d8ca3f82-bdbf-4f93-bc18-2dcb0cb7c99a"/>
    <ds:schemaRef ds:uri="b37b8325-311e-48f5-914c-628f8f5aa376"/>
  </ds:schemaRefs>
</ds:datastoreItem>
</file>

<file path=customXml/itemProps2.xml><?xml version="1.0" encoding="utf-8"?>
<ds:datastoreItem xmlns:ds="http://schemas.openxmlformats.org/officeDocument/2006/customXml" ds:itemID="{6C837A11-B5E0-4A9D-AF06-3EDD6BF3A2F9}"/>
</file>

<file path=customXml/itemProps3.xml><?xml version="1.0" encoding="utf-8"?>
<ds:datastoreItem xmlns:ds="http://schemas.openxmlformats.org/officeDocument/2006/customXml" ds:itemID="{0CA8BF1C-E5FB-42D7-BC25-E72CC4FC9C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Lütolf Philipp HSLU W</dc:creator>
  <cp:lastModifiedBy>Schuler Yvonne HSLU W</cp:lastModifiedBy>
  <dcterms:created xsi:type="dcterms:W3CDTF">2025-02-05T16:08:31Z</dcterms:created>
  <dcterms:modified xsi:type="dcterms:W3CDTF">2026-09-22T07:08:36Z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b0afbd-3cf7-4707-aee4-8dc9d855de29_Enabled">
    <vt:lpwstr>true</vt:lpwstr>
  </property>
  <property fmtid="{D5CDD505-2E9C-101B-9397-08002B2CF9AE}" pid="3" name="MSIP_Label_e8b0afbd-3cf7-4707-aee4-8dc9d855de29_SetDate">
    <vt:lpwstr>2025-02-13T22:03:43Z</vt:lpwstr>
  </property>
  <property fmtid="{D5CDD505-2E9C-101B-9397-08002B2CF9AE}" pid="4" name="MSIP_Label_e8b0afbd-3cf7-4707-aee4-8dc9d855de29_Method">
    <vt:lpwstr>Standard</vt:lpwstr>
  </property>
  <property fmtid="{D5CDD505-2E9C-101B-9397-08002B2CF9AE}" pid="5" name="MSIP_Label_e8b0afbd-3cf7-4707-aee4-8dc9d855de29_Name">
    <vt:lpwstr>intern</vt:lpwstr>
  </property>
  <property fmtid="{D5CDD505-2E9C-101B-9397-08002B2CF9AE}" pid="6" name="MSIP_Label_e8b0afbd-3cf7-4707-aee4-8dc9d855de29_SiteId">
    <vt:lpwstr>75a34008-d7d1-4924-8e78-31fea86f6e68</vt:lpwstr>
  </property>
  <property fmtid="{D5CDD505-2E9C-101B-9397-08002B2CF9AE}" pid="7" name="MSIP_Label_e8b0afbd-3cf7-4707-aee4-8dc9d855de29_ActionId">
    <vt:lpwstr>41094c43-0f8c-4d58-b0c3-3c88bebea04c</vt:lpwstr>
  </property>
  <property fmtid="{D5CDD505-2E9C-101B-9397-08002B2CF9AE}" pid="8" name="MSIP_Label_e8b0afbd-3cf7-4707-aee4-8dc9d855de29_ContentBits">
    <vt:lpwstr>0</vt:lpwstr>
  </property>
  <property fmtid="{D5CDD505-2E9C-101B-9397-08002B2CF9AE}" pid="9" name="ContentTypeId">
    <vt:lpwstr>0x010100E756FDFCB57D0948B915F9BF5E819397</vt:lpwstr>
  </property>
  <property fmtid="{D5CDD505-2E9C-101B-9397-08002B2CF9AE}" pid="10" name="MediaServiceImageTags">
    <vt:lpwstr/>
  </property>
</Properties>
</file>